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tampa Conto del Bilancio Finan" sheetId="1" r:id="rId1"/>
  </sheets>
  <definedNames>
    <definedName name="_xlnm.Print_Area" localSheetId="0">'Stampa Conto del Bilancio Finan'!$A$3:$M$172</definedName>
  </definedNames>
  <calcPr fullCalcOnLoad="1"/>
</workbook>
</file>

<file path=xl/sharedStrings.xml><?xml version="1.0" encoding="utf-8"?>
<sst xmlns="http://schemas.openxmlformats.org/spreadsheetml/2006/main" count="284" uniqueCount="232">
  <si>
    <t>CODICE</t>
  </si>
  <si>
    <t>DESCRIZIONE</t>
  </si>
  <si>
    <t>1</t>
  </si>
  <si>
    <t>TITOLO I - ENTRATE CORRENTI</t>
  </si>
  <si>
    <t>1.1</t>
  </si>
  <si>
    <t>ENTRATE CONTRIBUTIVE A CARICO DEGLI ISCRITTI</t>
  </si>
  <si>
    <t>1.1.1</t>
  </si>
  <si>
    <t>Contributi annuali ordinari</t>
  </si>
  <si>
    <t>1.1.2</t>
  </si>
  <si>
    <t>Contributi per prima iscrizione Albo</t>
  </si>
  <si>
    <t>TOTALE ENTRATE CONTRIBUTIVE A CARICO DEGLI ISCRITTI</t>
  </si>
  <si>
    <t>1.3</t>
  </si>
  <si>
    <t>QUOTE DI PARTECIPAZIONE DEGLI ISCRITTI ALL'ONERE DI PARTICOLARI GESTIONI</t>
  </si>
  <si>
    <t>1.3.1</t>
  </si>
  <si>
    <t>Diritti di segreteria per tenuta Albo</t>
  </si>
  <si>
    <t>1.3.3</t>
  </si>
  <si>
    <t>Diritti di segreteria per accreditamenti formazione continua</t>
  </si>
  <si>
    <t>TOTALE QUOTE DI PARTECIPAZIONE DEGLI ISCRITTI ALL'ONERE DI PARTICOLARI GESTIONI</t>
  </si>
  <si>
    <t>1.9</t>
  </si>
  <si>
    <t>REDDITI E PROVENTI PATRIMONIALI</t>
  </si>
  <si>
    <t>1.9.1</t>
  </si>
  <si>
    <t>Interessi attivi su depositi e conti correnti</t>
  </si>
  <si>
    <t>TOTALE REDDITI E PROVENTI PATRIMONIALI</t>
  </si>
  <si>
    <t>1.11</t>
  </si>
  <si>
    <t>ENTRATE NON CLASSIFICABILI IN ALTRE VOCI</t>
  </si>
  <si>
    <t>1.11.1</t>
  </si>
  <si>
    <t>Recuperi e rimborsi</t>
  </si>
  <si>
    <t>TOTALE ENTRATE NON CLASSIFICABILI IN ALTRE VOCI</t>
  </si>
  <si>
    <t>TOTALE TITOLO I - ENTRATE CORRENTI</t>
  </si>
  <si>
    <t>3</t>
  </si>
  <si>
    <t>TITOLO III - PARTITE DI GIRO</t>
  </si>
  <si>
    <t>3.1</t>
  </si>
  <si>
    <t>ENTRATE AVENTI NATURA DI PARTITE DI GIRO</t>
  </si>
  <si>
    <t>3.1.1</t>
  </si>
  <si>
    <t>Ritenute Erariali</t>
  </si>
  <si>
    <t>3.1.2</t>
  </si>
  <si>
    <t>Ritenute Previdenziali ed Assistenziali</t>
  </si>
  <si>
    <t>3.1.3</t>
  </si>
  <si>
    <t>Rimborsi di somme pagate per conto terzi</t>
  </si>
  <si>
    <t>3.1.6</t>
  </si>
  <si>
    <t>Partite in sospeso</t>
  </si>
  <si>
    <t>3.1.8</t>
  </si>
  <si>
    <t>Quote di competenza del Consiglio Nazionale</t>
  </si>
  <si>
    <t>3.1.9</t>
  </si>
  <si>
    <t>IVA Split Payment</t>
  </si>
  <si>
    <t>TOTALE ENTRATE AVENTI NATURA DI PARTITE DI GIRO</t>
  </si>
  <si>
    <t>TOTALE TITOLO III - PARTITE DI GIRO</t>
  </si>
  <si>
    <t>TOTALE ENTRATE</t>
  </si>
  <si>
    <t>TITOLO I - USCITE CORRENTI</t>
  </si>
  <si>
    <t>USCITE PER GLI ORGANI DELL'ENTE</t>
  </si>
  <si>
    <t>Compensi, indennità e rimborsi ai Consiglieri</t>
  </si>
  <si>
    <t>Assicurazioni Consiglieri</t>
  </si>
  <si>
    <t>1.1.3</t>
  </si>
  <si>
    <t>Oneri previdenziali per gli organi dell'Ente</t>
  </si>
  <si>
    <t>1.1.6</t>
  </si>
  <si>
    <t>Gettoni di presenza Consiglio territoriale di Disciplina</t>
  </si>
  <si>
    <t>1.1.10</t>
  </si>
  <si>
    <t>Indennità ai Consiglieri regionali dell'Ordine</t>
  </si>
  <si>
    <t>1.1.11</t>
  </si>
  <si>
    <t>Gettoni di presenza ai Consiglieri regionali dell'Ordine</t>
  </si>
  <si>
    <t>1.1.12</t>
  </si>
  <si>
    <t>Spese di viaggio, vitto ed alloggio per i Consiglieri regionali dell'Ordine</t>
  </si>
  <si>
    <t>1.1.13</t>
  </si>
  <si>
    <t>Indennità ai Consiglieri regionali di Disciplina</t>
  </si>
  <si>
    <t>1.1.14</t>
  </si>
  <si>
    <t>Gettoni di presenza ai Consiglieri regionali di Disciplina</t>
  </si>
  <si>
    <t>1.1.15</t>
  </si>
  <si>
    <t>Spese di viaggio, vitto ed alloggio per i Consiglieri regionali di Disciplina</t>
  </si>
  <si>
    <t>1.1.18</t>
  </si>
  <si>
    <t>1.1.19</t>
  </si>
  <si>
    <t>Compenso al revisore unico dei conti</t>
  </si>
  <si>
    <t>TOTALE USCITE PER GLI ORGANI DELL'ENTE</t>
  </si>
  <si>
    <t>1.2</t>
  </si>
  <si>
    <t>SPESE PER IL PERSONALE DIPENDENTE</t>
  </si>
  <si>
    <t>1.2.1</t>
  </si>
  <si>
    <t>Stipendi ed altri assegni fissi al personale</t>
  </si>
  <si>
    <t>1.2.2</t>
  </si>
  <si>
    <t>Oneri contributivi</t>
  </si>
  <si>
    <t>1.2.3</t>
  </si>
  <si>
    <t>Oneri sociali lavoro dipendente</t>
  </si>
  <si>
    <t>1.2.5</t>
  </si>
  <si>
    <t>Spese per Corso Addestramento Personale</t>
  </si>
  <si>
    <t>1.2.6</t>
  </si>
  <si>
    <t>Compensi incentivanti la produttivita'</t>
  </si>
  <si>
    <t>1.2.7</t>
  </si>
  <si>
    <t>Rimborsi spese personale</t>
  </si>
  <si>
    <t>TOTALE SPESE PER IL PERSONALE DIPENDENTE</t>
  </si>
  <si>
    <t>USCITA PER L'ACQUISTO DI BENI DI CONSUMO E DI SERVIZI</t>
  </si>
  <si>
    <t>1.3.2</t>
  </si>
  <si>
    <t>Acquisto materiale di consumo</t>
  </si>
  <si>
    <t>1.3.4</t>
  </si>
  <si>
    <t>Noleggi e canoni assistenza</t>
  </si>
  <si>
    <t>1.3.5</t>
  </si>
  <si>
    <t>1.3.6</t>
  </si>
  <si>
    <t>Consulenza del lavoro</t>
  </si>
  <si>
    <t>1.3.8</t>
  </si>
  <si>
    <t>Consulenza legale</t>
  </si>
  <si>
    <t>1.3.12</t>
  </si>
  <si>
    <t>1.3.13</t>
  </si>
  <si>
    <t>Gestione albo e protocollo (HOCHFEILER)</t>
  </si>
  <si>
    <t>TOTALE USCITA PER L'ACQUISTO DI BENI DI CONSUMO E DI SERVIZI</t>
  </si>
  <si>
    <t>1.4</t>
  </si>
  <si>
    <t>SPESE SEDE</t>
  </si>
  <si>
    <t>1.4.1</t>
  </si>
  <si>
    <t>Affitto e spese condominiali</t>
  </si>
  <si>
    <t>1.4.2</t>
  </si>
  <si>
    <t>Pulizia locali</t>
  </si>
  <si>
    <t>1.4.3</t>
  </si>
  <si>
    <t>Servizi telefonici</t>
  </si>
  <si>
    <t>1.4.4</t>
  </si>
  <si>
    <t>Servizi fornitura energia</t>
  </si>
  <si>
    <t>1.4.5</t>
  </si>
  <si>
    <t>Servizi postali</t>
  </si>
  <si>
    <t>1.4.7</t>
  </si>
  <si>
    <t>Manutenzioni e riparazioni</t>
  </si>
  <si>
    <t>1.4.9</t>
  </si>
  <si>
    <t>Spese varie sede</t>
  </si>
  <si>
    <t>1.4.10</t>
  </si>
  <si>
    <t>Spese service comunicazione</t>
  </si>
  <si>
    <t>1.4.13</t>
  </si>
  <si>
    <t>Spese per segreteria</t>
  </si>
  <si>
    <t>TOTALE SPESE SEDE</t>
  </si>
  <si>
    <t>1.5</t>
  </si>
  <si>
    <t>USCITE PER PRESTAZIONI ISTITUZIONALI</t>
  </si>
  <si>
    <t>1.5.1</t>
  </si>
  <si>
    <t>Spese per corsi formazione</t>
  </si>
  <si>
    <t>1.5.2</t>
  </si>
  <si>
    <t>Spese per organizzazione attività di formazione continua</t>
  </si>
  <si>
    <t>1.5.3</t>
  </si>
  <si>
    <t>Spese per contributi e ricerche</t>
  </si>
  <si>
    <t>1.5.6</t>
  </si>
  <si>
    <t>P.E.C. iscritti</t>
  </si>
  <si>
    <t>TOTALE USCITE PER PRESTAZIONI ISTITUZIONALI</t>
  </si>
  <si>
    <t>1.7</t>
  </si>
  <si>
    <t>ONERI FINANZIARI</t>
  </si>
  <si>
    <t>1.7.1</t>
  </si>
  <si>
    <t>Spese e commissioni bancarie</t>
  </si>
  <si>
    <t>1.7.2</t>
  </si>
  <si>
    <t>Interessi passivi bancari</t>
  </si>
  <si>
    <t>1.7.3</t>
  </si>
  <si>
    <t>Spese riscossione tassa annuale</t>
  </si>
  <si>
    <t>TOTALE ONERI FINANZIARI</t>
  </si>
  <si>
    <t>1.8</t>
  </si>
  <si>
    <t>ONERI TRIBUTARI</t>
  </si>
  <si>
    <t>1.8.1</t>
  </si>
  <si>
    <t>Imposte, tasse, ecc</t>
  </si>
  <si>
    <t>1.8.2</t>
  </si>
  <si>
    <t>Irap dipendenti</t>
  </si>
  <si>
    <t>1.8.3</t>
  </si>
  <si>
    <t>Irap collaboratori</t>
  </si>
  <si>
    <t>TOTALE ONERI TRIBUTARI</t>
  </si>
  <si>
    <t>1.10</t>
  </si>
  <si>
    <t>USCITE NON CLASSIFICABILI IN ALTRE VOCI</t>
  </si>
  <si>
    <t>1.10.1</t>
  </si>
  <si>
    <t>Fondo di riserva</t>
  </si>
  <si>
    <t>TOTALE USCITE NON CLASSIFICABILI IN ALTRE VOCI</t>
  </si>
  <si>
    <t>TOTALE TITOLO I - USCITE CORRENTI</t>
  </si>
  <si>
    <t>USCITE AVENTI NATURA DI PARTITE DI GIRO</t>
  </si>
  <si>
    <t>Quote di competenza del Consiglio nazionale</t>
  </si>
  <si>
    <t>TOTALE USCITE AVENTI NATURA DI PARTITE DI GIRO</t>
  </si>
  <si>
    <t>TOTALE USCITE</t>
  </si>
  <si>
    <t>Utilizzo avanzo di amministrazione</t>
  </si>
  <si>
    <t xml:space="preserve">Totale </t>
  </si>
  <si>
    <t>totali di controllo</t>
  </si>
  <si>
    <t>2</t>
  </si>
  <si>
    <t>2.1</t>
  </si>
  <si>
    <t>2.1.2</t>
  </si>
  <si>
    <t>TOTALE ACQUISIZIONE DI BENI DI USO DUREVOLE</t>
  </si>
  <si>
    <t>TITOLO II - USCITE IN CONTO CAPITALE</t>
  </si>
  <si>
    <t>ACQUISIZIONE DI BENI DI USO DUREVOLE</t>
  </si>
  <si>
    <t>Acquisto macchine per ufficio</t>
  </si>
  <si>
    <t>TOTALE ACQUISTI DI PARTECIPAZIONI E VALORI MOBILIARI</t>
  </si>
  <si>
    <t>2.3</t>
  </si>
  <si>
    <t>2.3.1</t>
  </si>
  <si>
    <t>ACQUISTO DI PARTECIPAZIONI E VALORI MOBILIARI</t>
  </si>
  <si>
    <t>Acquisti di partecipazioni istituzionali</t>
  </si>
  <si>
    <t xml:space="preserve">Avanzo di amministrazione iniziale </t>
  </si>
  <si>
    <t xml:space="preserve">Avanzo di cassa iniziale </t>
  </si>
  <si>
    <t>DIFFERENZE          (C)</t>
  </si>
  <si>
    <t xml:space="preserve"> </t>
  </si>
  <si>
    <t>Variazioni già deliberate e storni fra capitoli già disposti (E)</t>
  </si>
  <si>
    <t>CROAS LIGURIA</t>
  </si>
  <si>
    <t xml:space="preserve">TITOLO II - ENTRATE IN CONTO CAPITALE </t>
  </si>
  <si>
    <t>2.10</t>
  </si>
  <si>
    <t xml:space="preserve">ASSUNZIONE DI ALTR DEBITI FINANZIARI </t>
  </si>
  <si>
    <t>2.10.1</t>
  </si>
  <si>
    <t xml:space="preserve">Assunzione debito finanziario </t>
  </si>
  <si>
    <t>Spese viaggio, vitto e alloggio per i componenti delle Commissioni consiliari</t>
  </si>
  <si>
    <t>TOTALE TITOLO II - USCITE IN CONTO CAPITALE</t>
  </si>
  <si>
    <t>2.9</t>
  </si>
  <si>
    <t xml:space="preserve">ESTINZIONE DEBITI DIVERSI </t>
  </si>
  <si>
    <t>2.9.1</t>
  </si>
  <si>
    <t xml:space="preserve">Estinzione debito finanziario n. </t>
  </si>
  <si>
    <t>TOTALE ESTINZIONE DEBITI DIVERSI</t>
  </si>
  <si>
    <t>2.1.3</t>
  </si>
  <si>
    <t>1.10.3</t>
  </si>
  <si>
    <t xml:space="preserve">Sopravvenienze passive </t>
  </si>
  <si>
    <t>CONTROLLO DI CASSA</t>
  </si>
  <si>
    <t>1.2.4</t>
  </si>
  <si>
    <t xml:space="preserve">accantonamento indennità di anzianità </t>
  </si>
  <si>
    <t xml:space="preserve">Consulente informatico </t>
  </si>
  <si>
    <t xml:space="preserve">DPO Protezione dati </t>
  </si>
  <si>
    <t>1.3.9</t>
  </si>
  <si>
    <t xml:space="preserve">Contributo sevice Fondazione </t>
  </si>
  <si>
    <t xml:space="preserve">Spese pluriennali </t>
  </si>
  <si>
    <t>1.1.20</t>
  </si>
  <si>
    <t>Spese per elezioni rinnovo Consiglio</t>
  </si>
  <si>
    <t>1.3.15</t>
  </si>
  <si>
    <t>1.3.16</t>
  </si>
  <si>
    <t>Servizio PagoPa</t>
  </si>
  <si>
    <t xml:space="preserve">Responsabile del Servizio Prevenzione e Protezione dati </t>
  </si>
  <si>
    <t>Servizio fatturazione elettronica (ISI)</t>
  </si>
  <si>
    <t>Altre variazioni da deliberare (G)</t>
  </si>
  <si>
    <t>TOTALE ASSUNZIONE DI ALTRI DEBITI FINANZIARI</t>
  </si>
  <si>
    <t>TOTALE TITOLO II - ENTRATE IN CONTO CAPITALE</t>
  </si>
  <si>
    <t>ASSESTAMENTO BILANCIO DI PREVISIONE 2023</t>
  </si>
  <si>
    <t>Residui da rendiconto 2022 (A)</t>
  </si>
  <si>
    <t>Previsioni iniziali dell'anno 2022    (B)</t>
  </si>
  <si>
    <t>Previsioni di competenza per l'anno 2023 (D=B+C)</t>
  </si>
  <si>
    <t>Variazioni di bilancio di previsione da rendiconto 2022 (F)</t>
  </si>
  <si>
    <t>Previsioni di competenza assestate per l'anno 2023 (H=D+E+F+G)</t>
  </si>
  <si>
    <t xml:space="preserve">Previsioni di cassa assestate per l'anno 2023 (L) </t>
  </si>
  <si>
    <t>1.11.3</t>
  </si>
  <si>
    <t>PNRR contributo per la digitalizzazione missione 1.4.4</t>
  </si>
  <si>
    <t>Previsioni di cassa per l'anno 2023   (I)</t>
  </si>
  <si>
    <t>1.3.17</t>
  </si>
  <si>
    <t>Consulenze informatiche digitalizzazione PNRR</t>
  </si>
  <si>
    <t>2.1.4</t>
  </si>
  <si>
    <t xml:space="preserve">Acquisto infrastrutture digitali e informatiche PNRR </t>
  </si>
  <si>
    <t xml:space="preserve">  </t>
  </si>
  <si>
    <t>Previsioni di cassa per l'anno 2023 (I)</t>
  </si>
  <si>
    <t>La colonna è vuota in quanto non è prevista la cessazione dei dipendenti che comporti l’erogazione del TFR e dei ratei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</si>
</sst>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);\-#,##0.00"/>
    <numFmt numFmtId="173" formatCode="dd/mm/yyyy"/>
    <numFmt numFmtId="174" formatCode="#,##0.00_ ;\-#,##0.00\ "/>
    <numFmt numFmtId="175" formatCode="[$-410]dddd\ d\ mmmm\ yyyy"/>
    <numFmt numFmtId="176" formatCode="h\.mm\.ss"/>
    <numFmt numFmtId="177" formatCode="0.00_ ;[Red]\-0.00\ 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1.05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Georgia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3" fillId="0" borderId="0" xfId="43" applyFont="1" applyFill="1" applyBorder="1" applyAlignment="1" applyProtection="1">
      <alignment/>
      <protection/>
    </xf>
    <xf numFmtId="165" fontId="3" fillId="0" borderId="10" xfId="43" applyFont="1" applyFill="1" applyBorder="1" applyAlignment="1" applyProtection="1">
      <alignment/>
      <protection/>
    </xf>
    <xf numFmtId="165" fontId="3" fillId="0" borderId="11" xfId="43" applyFont="1" applyFill="1" applyBorder="1" applyAlignment="1" applyProtection="1">
      <alignment/>
      <protection/>
    </xf>
    <xf numFmtId="165" fontId="3" fillId="0" borderId="12" xfId="43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5" fontId="4" fillId="0" borderId="10" xfId="43" applyFont="1" applyFill="1" applyBorder="1" applyAlignment="1" applyProtection="1">
      <alignment/>
      <protection/>
    </xf>
    <xf numFmtId="165" fontId="4" fillId="0" borderId="11" xfId="43" applyFont="1" applyFill="1" applyBorder="1" applyAlignment="1" applyProtection="1">
      <alignment/>
      <protection/>
    </xf>
    <xf numFmtId="165" fontId="4" fillId="0" borderId="12" xfId="43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165" fontId="3" fillId="0" borderId="14" xfId="43" applyFont="1" applyFill="1" applyBorder="1" applyAlignment="1" applyProtection="1">
      <alignment horizontal="center" vertical="center" wrapText="1"/>
      <protection/>
    </xf>
    <xf numFmtId="165" fontId="3" fillId="0" borderId="15" xfId="43" applyFont="1" applyFill="1" applyBorder="1" applyAlignment="1" applyProtection="1">
      <alignment horizontal="center" vertical="center" wrapText="1"/>
      <protection/>
    </xf>
    <xf numFmtId="165" fontId="3" fillId="0" borderId="16" xfId="43" applyFont="1" applyFill="1" applyBorder="1" applyAlignment="1" applyProtection="1">
      <alignment horizontal="center" vertical="center" wrapText="1"/>
      <protection/>
    </xf>
    <xf numFmtId="165" fontId="3" fillId="0" borderId="0" xfId="43" applyFont="1" applyFill="1" applyBorder="1" applyAlignment="1">
      <alignment horizontal="right" vertical="center"/>
    </xf>
    <xf numFmtId="165" fontId="4" fillId="0" borderId="17" xfId="43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18" xfId="43" applyFont="1" applyFill="1" applyBorder="1" applyAlignment="1" applyProtection="1">
      <alignment horizontal="center" vertical="center" wrapText="1"/>
      <protection/>
    </xf>
    <xf numFmtId="165" fontId="5" fillId="0" borderId="11" xfId="43" applyFont="1" applyFill="1" applyBorder="1" applyAlignment="1" applyProtection="1">
      <alignment horizontal="center" vertical="center" wrapText="1"/>
      <protection/>
    </xf>
    <xf numFmtId="165" fontId="3" fillId="0" borderId="19" xfId="43" applyFont="1" applyFill="1" applyBorder="1" applyAlignment="1" applyProtection="1">
      <alignment horizontal="center" vertical="center" wrapText="1"/>
      <protection/>
    </xf>
    <xf numFmtId="165" fontId="3" fillId="0" borderId="20" xfId="43" applyFont="1" applyFill="1" applyBorder="1" applyAlignment="1" applyProtection="1">
      <alignment horizontal="center" vertical="center" wrapText="1"/>
      <protection/>
    </xf>
    <xf numFmtId="165" fontId="3" fillId="0" borderId="21" xfId="43" applyFont="1" applyFill="1" applyBorder="1" applyAlignment="1" applyProtection="1">
      <alignment horizontal="center" vertical="center" wrapText="1"/>
      <protection/>
    </xf>
    <xf numFmtId="165" fontId="5" fillId="0" borderId="10" xfId="43" applyFont="1" applyFill="1" applyBorder="1" applyAlignment="1" applyProtection="1">
      <alignment horizontal="center" vertical="center" wrapText="1"/>
      <protection/>
    </xf>
    <xf numFmtId="165" fontId="5" fillId="0" borderId="12" xfId="43" applyFont="1" applyFill="1" applyBorder="1" applyAlignment="1" applyProtection="1">
      <alignment horizontal="center" vertical="center" wrapText="1"/>
      <protection/>
    </xf>
    <xf numFmtId="165" fontId="4" fillId="0" borderId="22" xfId="43" applyFont="1" applyFill="1" applyBorder="1" applyAlignment="1">
      <alignment horizontal="right" vertical="center"/>
    </xf>
    <xf numFmtId="165" fontId="5" fillId="0" borderId="23" xfId="43" applyFont="1" applyFill="1" applyBorder="1" applyAlignment="1" applyProtection="1">
      <alignment horizontal="center" vertical="center" wrapText="1"/>
      <protection/>
    </xf>
    <xf numFmtId="165" fontId="5" fillId="0" borderId="24" xfId="43" applyFont="1" applyFill="1" applyBorder="1" applyAlignment="1" applyProtection="1">
      <alignment horizontal="center" vertical="center" wrapText="1"/>
      <protection/>
    </xf>
    <xf numFmtId="165" fontId="4" fillId="0" borderId="25" xfId="43" applyFont="1" applyFill="1" applyBorder="1" applyAlignment="1" applyProtection="1">
      <alignment/>
      <protection/>
    </xf>
    <xf numFmtId="165" fontId="3" fillId="0" borderId="12" xfId="43" applyFont="1" applyFill="1" applyBorder="1" applyAlignment="1">
      <alignment horizontal="right" vertical="center"/>
    </xf>
    <xf numFmtId="165" fontId="4" fillId="0" borderId="12" xfId="43" applyFont="1" applyFill="1" applyBorder="1" applyAlignment="1">
      <alignment horizontal="right" vertical="center"/>
    </xf>
    <xf numFmtId="165" fontId="4" fillId="0" borderId="11" xfId="43" applyFont="1" applyFill="1" applyBorder="1" applyAlignment="1">
      <alignment horizontal="right" vertical="center"/>
    </xf>
    <xf numFmtId="165" fontId="3" fillId="0" borderId="11" xfId="43" applyFont="1" applyFill="1" applyBorder="1" applyAlignment="1">
      <alignment horizontal="right" vertical="center"/>
    </xf>
    <xf numFmtId="165" fontId="3" fillId="0" borderId="10" xfId="43" applyFont="1" applyFill="1" applyBorder="1" applyAlignment="1">
      <alignment horizontal="right" vertical="center"/>
    </xf>
    <xf numFmtId="165" fontId="4" fillId="0" borderId="10" xfId="43" applyFont="1" applyFill="1" applyBorder="1" applyAlignment="1">
      <alignment horizontal="right" vertical="center"/>
    </xf>
    <xf numFmtId="165" fontId="5" fillId="0" borderId="26" xfId="43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165" fontId="4" fillId="0" borderId="0" xfId="43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21" fontId="3" fillId="0" borderId="0" xfId="0" applyNumberFormat="1" applyFont="1" applyFill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27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165" fontId="3" fillId="0" borderId="28" xfId="43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165" fontId="3" fillId="0" borderId="31" xfId="43" applyFont="1" applyFill="1" applyBorder="1" applyAlignment="1" applyProtection="1">
      <alignment/>
      <protection/>
    </xf>
    <xf numFmtId="165" fontId="5" fillId="0" borderId="14" xfId="43" applyFont="1" applyFill="1" applyBorder="1" applyAlignment="1" applyProtection="1">
      <alignment horizontal="center" vertical="center" wrapText="1"/>
      <protection/>
    </xf>
    <xf numFmtId="165" fontId="3" fillId="0" borderId="32" xfId="43" applyFont="1" applyFill="1" applyBorder="1" applyAlignment="1" applyProtection="1">
      <alignment horizontal="center" vertical="center" wrapText="1"/>
      <protection/>
    </xf>
    <xf numFmtId="43" fontId="3" fillId="0" borderId="0" xfId="0" applyNumberFormat="1" applyFont="1" applyFill="1" applyBorder="1" applyAlignment="1" applyProtection="1">
      <alignment/>
      <protection/>
    </xf>
    <xf numFmtId="165" fontId="3" fillId="0" borderId="0" xfId="43" applyFont="1" applyFill="1" applyAlignment="1">
      <alignment horizontal="right" vertical="center"/>
    </xf>
    <xf numFmtId="165" fontId="3" fillId="0" borderId="15" xfId="43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94"/>
  <sheetViews>
    <sheetView tabSelected="1" zoomScalePageLayoutView="0" workbookViewId="0" topLeftCell="A39">
      <selection activeCell="D161" sqref="D161"/>
    </sheetView>
  </sheetViews>
  <sheetFormatPr defaultColWidth="11.421875" defaultRowHeight="12.75"/>
  <cols>
    <col min="1" max="1" width="6.8515625" style="1" customWidth="1"/>
    <col min="2" max="2" width="60.00390625" style="1" customWidth="1"/>
    <col min="3" max="3" width="3.140625" style="1" customWidth="1"/>
    <col min="4" max="8" width="13.00390625" style="2" customWidth="1"/>
    <col min="9" max="10" width="13.28125" style="2" customWidth="1"/>
    <col min="11" max="11" width="14.140625" style="2" customWidth="1"/>
    <col min="12" max="12" width="13.00390625" style="2" customWidth="1"/>
    <col min="13" max="13" width="13.421875" style="2" customWidth="1"/>
    <col min="14" max="14" width="11.421875" style="1" customWidth="1"/>
    <col min="15" max="15" width="11.421875" style="36" customWidth="1"/>
    <col min="16" max="16384" width="11.421875" style="1" customWidth="1"/>
  </cols>
  <sheetData>
    <row r="3" spans="1:13" ht="12.75">
      <c r="A3" s="38"/>
      <c r="B3" s="6" t="s">
        <v>181</v>
      </c>
      <c r="M3" s="58"/>
    </row>
    <row r="4" spans="2:12" ht="12.75">
      <c r="B4" s="6" t="s">
        <v>215</v>
      </c>
      <c r="L4" s="2" t="s">
        <v>179</v>
      </c>
    </row>
    <row r="6" ht="13.5" thickBot="1">
      <c r="L6" s="39"/>
    </row>
    <row r="7" spans="1:14" ht="65.25" customHeight="1" thickBot="1">
      <c r="A7" s="1" t="s">
        <v>0</v>
      </c>
      <c r="B7" s="1" t="s">
        <v>1</v>
      </c>
      <c r="D7" s="18" t="s">
        <v>216</v>
      </c>
      <c r="E7" s="18" t="s">
        <v>217</v>
      </c>
      <c r="F7" s="18" t="s">
        <v>178</v>
      </c>
      <c r="G7" s="56" t="s">
        <v>218</v>
      </c>
      <c r="H7" s="18" t="s">
        <v>180</v>
      </c>
      <c r="I7" s="18" t="s">
        <v>219</v>
      </c>
      <c r="J7" s="18" t="s">
        <v>212</v>
      </c>
      <c r="K7" s="18" t="s">
        <v>220</v>
      </c>
      <c r="L7" s="18" t="s">
        <v>224</v>
      </c>
      <c r="M7" s="18" t="s">
        <v>221</v>
      </c>
      <c r="N7" s="1" t="s">
        <v>179</v>
      </c>
    </row>
    <row r="8" spans="4:13" ht="12.75">
      <c r="D8" s="20"/>
      <c r="E8" s="21"/>
      <c r="F8" s="21"/>
      <c r="G8" s="55"/>
      <c r="H8" s="21"/>
      <c r="I8" s="21"/>
      <c r="J8" s="21"/>
      <c r="K8" s="21"/>
      <c r="L8" s="21"/>
      <c r="M8" s="22"/>
    </row>
    <row r="9" spans="2:15" s="10" customFormat="1" ht="12.75">
      <c r="B9" s="10" t="s">
        <v>176</v>
      </c>
      <c r="D9" s="23"/>
      <c r="E9" s="19">
        <v>91228.56</v>
      </c>
      <c r="F9" s="19"/>
      <c r="G9" s="19">
        <v>96001.64</v>
      </c>
      <c r="H9" s="19"/>
      <c r="I9" s="19"/>
      <c r="J9" s="19"/>
      <c r="K9" s="19">
        <v>97451.9</v>
      </c>
      <c r="L9" s="19"/>
      <c r="M9" s="24"/>
      <c r="O9" s="37"/>
    </row>
    <row r="10" spans="2:15" s="10" customFormat="1" ht="13.5" thickBot="1">
      <c r="B10" s="11" t="s">
        <v>177</v>
      </c>
      <c r="C10" s="11"/>
      <c r="D10" s="26"/>
      <c r="E10" s="27"/>
      <c r="F10" s="27"/>
      <c r="G10" s="27"/>
      <c r="H10" s="27"/>
      <c r="I10" s="27"/>
      <c r="J10" s="27"/>
      <c r="K10" s="27"/>
      <c r="L10" s="27">
        <v>134001.64</v>
      </c>
      <c r="M10" s="35">
        <v>102234.3</v>
      </c>
      <c r="O10" s="37"/>
    </row>
    <row r="11" spans="4:13" ht="13.5" thickTop="1">
      <c r="D11" s="13"/>
      <c r="E11" s="12"/>
      <c r="F11" s="12"/>
      <c r="G11" s="12"/>
      <c r="H11" s="12"/>
      <c r="I11" s="12"/>
      <c r="J11" s="12"/>
      <c r="K11" s="12"/>
      <c r="L11" s="12"/>
      <c r="M11" s="14"/>
    </row>
    <row r="12" spans="4:13" ht="12.75">
      <c r="D12" s="3"/>
      <c r="E12" s="4"/>
      <c r="F12" s="4"/>
      <c r="G12" s="4"/>
      <c r="H12" s="4"/>
      <c r="I12" s="4"/>
      <c r="J12" s="4"/>
      <c r="K12" s="4"/>
      <c r="L12" s="4"/>
      <c r="M12" s="5"/>
    </row>
    <row r="13" spans="1:15" ht="12.75">
      <c r="A13" s="38" t="s">
        <v>2</v>
      </c>
      <c r="B13" s="38" t="s">
        <v>3</v>
      </c>
      <c r="D13" s="3"/>
      <c r="E13" s="4"/>
      <c r="F13" s="4"/>
      <c r="G13" s="4"/>
      <c r="H13" s="4"/>
      <c r="I13" s="4"/>
      <c r="J13" s="4"/>
      <c r="K13" s="4"/>
      <c r="L13" s="4"/>
      <c r="M13" s="5"/>
      <c r="O13" s="60" t="s">
        <v>197</v>
      </c>
    </row>
    <row r="14" spans="1:13" ht="12.75">
      <c r="A14" s="38" t="s">
        <v>4</v>
      </c>
      <c r="B14" s="38" t="s">
        <v>5</v>
      </c>
      <c r="D14" s="3"/>
      <c r="E14" s="4"/>
      <c r="F14" s="4"/>
      <c r="G14" s="4"/>
      <c r="H14" s="4"/>
      <c r="I14" s="4"/>
      <c r="J14" s="4"/>
      <c r="K14" s="4"/>
      <c r="L14" s="4"/>
      <c r="M14" s="5"/>
    </row>
    <row r="15" spans="1:17" ht="12.75">
      <c r="A15" s="38" t="s">
        <v>6</v>
      </c>
      <c r="B15" s="38" t="s">
        <v>7</v>
      </c>
      <c r="D15" s="33">
        <v>10684</v>
      </c>
      <c r="E15" s="4">
        <v>136451</v>
      </c>
      <c r="F15" s="32">
        <f>+G15-E15</f>
        <v>783</v>
      </c>
      <c r="G15" s="32">
        <v>137234</v>
      </c>
      <c r="H15" s="32"/>
      <c r="I15" s="32">
        <v>0</v>
      </c>
      <c r="J15" s="32">
        <v>0</v>
      </c>
      <c r="K15" s="32">
        <f>+G15+H15+I15+J15</f>
        <v>137234</v>
      </c>
      <c r="L15" s="32">
        <v>142000</v>
      </c>
      <c r="M15" s="29">
        <f>L15+H15+I15+J15</f>
        <v>142000</v>
      </c>
      <c r="N15" s="40"/>
      <c r="O15" s="41">
        <f>+K15+D15-M15</f>
        <v>5918</v>
      </c>
      <c r="P15" s="40"/>
      <c r="Q15" s="57">
        <f>+L15+H15+I15+J15-M15</f>
        <v>0</v>
      </c>
    </row>
    <row r="16" spans="1:17" ht="12.75">
      <c r="A16" s="38" t="s">
        <v>8</v>
      </c>
      <c r="B16" s="38" t="s">
        <v>9</v>
      </c>
      <c r="D16" s="3">
        <v>0</v>
      </c>
      <c r="E16" s="32">
        <v>9440</v>
      </c>
      <c r="F16" s="32">
        <f aca="true" t="shared" si="0" ref="F16:F52">+G16-E16</f>
        <v>-1770</v>
      </c>
      <c r="G16" s="32">
        <v>7670</v>
      </c>
      <c r="H16" s="32"/>
      <c r="I16" s="32">
        <v>0</v>
      </c>
      <c r="J16" s="32">
        <v>0</v>
      </c>
      <c r="K16" s="32">
        <f>+G16+H16+I16+J16</f>
        <v>7670</v>
      </c>
      <c r="L16" s="32">
        <v>7670</v>
      </c>
      <c r="M16" s="29">
        <f>L16+H16+I16+J16</f>
        <v>7670</v>
      </c>
      <c r="N16" s="40"/>
      <c r="O16" s="41">
        <f aca="true" t="shared" si="1" ref="O16:O79">+K16+D16-M16</f>
        <v>0</v>
      </c>
      <c r="P16" s="40"/>
      <c r="Q16" s="57">
        <f aca="true" t="shared" si="2" ref="Q16:Q79">+L16+H16+I16+J16-M16</f>
        <v>0</v>
      </c>
    </row>
    <row r="17" spans="2:17" s="6" customFormat="1" ht="12.75">
      <c r="B17" s="42" t="s">
        <v>10</v>
      </c>
      <c r="D17" s="7">
        <f>+D15+D16+0</f>
        <v>10684</v>
      </c>
      <c r="E17" s="31">
        <f>+E15+E16</f>
        <v>145891</v>
      </c>
      <c r="F17" s="32">
        <f t="shared" si="0"/>
        <v>-987</v>
      </c>
      <c r="G17" s="31">
        <f aca="true" t="shared" si="3" ref="G17:M17">+G15+G16</f>
        <v>144904</v>
      </c>
      <c r="H17" s="31">
        <f t="shared" si="3"/>
        <v>0</v>
      </c>
      <c r="I17" s="31">
        <f t="shared" si="3"/>
        <v>0</v>
      </c>
      <c r="J17" s="31">
        <f>+J15+J16</f>
        <v>0</v>
      </c>
      <c r="K17" s="31">
        <f t="shared" si="3"/>
        <v>144904</v>
      </c>
      <c r="L17" s="31">
        <f t="shared" si="3"/>
        <v>149670</v>
      </c>
      <c r="M17" s="30">
        <f t="shared" si="3"/>
        <v>149670</v>
      </c>
      <c r="N17" s="43"/>
      <c r="O17" s="41">
        <f t="shared" si="1"/>
        <v>5918</v>
      </c>
      <c r="P17" s="43"/>
      <c r="Q17" s="57">
        <f t="shared" si="2"/>
        <v>0</v>
      </c>
    </row>
    <row r="18" spans="4:17" ht="12.75">
      <c r="D18" s="3"/>
      <c r="E18" s="4"/>
      <c r="F18" s="32"/>
      <c r="G18" s="4"/>
      <c r="H18" s="4"/>
      <c r="I18" s="4"/>
      <c r="J18" s="4"/>
      <c r="K18" s="32"/>
      <c r="L18" s="4"/>
      <c r="M18" s="29"/>
      <c r="O18" s="41">
        <f t="shared" si="1"/>
        <v>0</v>
      </c>
      <c r="Q18" s="57">
        <f t="shared" si="2"/>
        <v>0</v>
      </c>
    </row>
    <row r="19" spans="1:17" ht="12.75">
      <c r="A19" s="38" t="s">
        <v>11</v>
      </c>
      <c r="B19" s="38" t="s">
        <v>12</v>
      </c>
      <c r="D19" s="3"/>
      <c r="E19" s="4"/>
      <c r="F19" s="32"/>
      <c r="G19" s="4"/>
      <c r="H19" s="4"/>
      <c r="I19" s="4"/>
      <c r="J19" s="4"/>
      <c r="K19" s="32"/>
      <c r="L19" s="4"/>
      <c r="M19" s="29"/>
      <c r="O19" s="41">
        <f t="shared" si="1"/>
        <v>0</v>
      </c>
      <c r="Q19" s="57">
        <f t="shared" si="2"/>
        <v>0</v>
      </c>
    </row>
    <row r="20" spans="1:17" ht="12.75">
      <c r="A20" s="38" t="s">
        <v>13</v>
      </c>
      <c r="B20" s="38" t="s">
        <v>14</v>
      </c>
      <c r="D20" s="33">
        <v>0</v>
      </c>
      <c r="E20" s="4">
        <v>8000</v>
      </c>
      <c r="F20" s="32">
        <f t="shared" si="0"/>
        <v>-1500</v>
      </c>
      <c r="G20" s="32">
        <v>6500</v>
      </c>
      <c r="H20" s="32"/>
      <c r="I20" s="32">
        <v>0</v>
      </c>
      <c r="J20" s="32">
        <v>0</v>
      </c>
      <c r="K20" s="32">
        <f>+G20+H20+I20+J20</f>
        <v>6500</v>
      </c>
      <c r="L20" s="32">
        <v>6500</v>
      </c>
      <c r="M20" s="29">
        <f>L20+H20+I20+J20</f>
        <v>6500</v>
      </c>
      <c r="N20" s="40"/>
      <c r="O20" s="41">
        <f t="shared" si="1"/>
        <v>0</v>
      </c>
      <c r="P20" s="40"/>
      <c r="Q20" s="57">
        <f t="shared" si="2"/>
        <v>0</v>
      </c>
    </row>
    <row r="21" spans="1:17" ht="12.75">
      <c r="A21" s="38" t="s">
        <v>15</v>
      </c>
      <c r="B21" s="38" t="s">
        <v>16</v>
      </c>
      <c r="D21" s="3">
        <v>0</v>
      </c>
      <c r="E21" s="32">
        <v>1000</v>
      </c>
      <c r="F21" s="32">
        <f t="shared" si="0"/>
        <v>250</v>
      </c>
      <c r="G21" s="32">
        <v>1250</v>
      </c>
      <c r="H21" s="32"/>
      <c r="I21" s="32">
        <v>0</v>
      </c>
      <c r="J21" s="32">
        <v>0</v>
      </c>
      <c r="K21" s="32">
        <f>+G21+H21+I21+J21</f>
        <v>1250</v>
      </c>
      <c r="L21" s="32">
        <v>1250</v>
      </c>
      <c r="M21" s="29">
        <f>L21+H21+I21+J21</f>
        <v>1250</v>
      </c>
      <c r="N21" s="40"/>
      <c r="O21" s="41">
        <f t="shared" si="1"/>
        <v>0</v>
      </c>
      <c r="P21" s="40"/>
      <c r="Q21" s="57">
        <f t="shared" si="2"/>
        <v>0</v>
      </c>
    </row>
    <row r="22" spans="2:17" s="6" customFormat="1" ht="12.75">
      <c r="B22" s="42" t="s">
        <v>17</v>
      </c>
      <c r="D22" s="34">
        <f>+D20+D21</f>
        <v>0</v>
      </c>
      <c r="E22" s="31">
        <f>+E20+E21</f>
        <v>9000</v>
      </c>
      <c r="F22" s="32">
        <f t="shared" si="0"/>
        <v>-1250</v>
      </c>
      <c r="G22" s="31">
        <f aca="true" t="shared" si="4" ref="G22:M22">+G20+G21</f>
        <v>7750</v>
      </c>
      <c r="H22" s="31">
        <f t="shared" si="4"/>
        <v>0</v>
      </c>
      <c r="I22" s="31">
        <f t="shared" si="4"/>
        <v>0</v>
      </c>
      <c r="J22" s="31">
        <f>+J20+J21</f>
        <v>0</v>
      </c>
      <c r="K22" s="31">
        <f t="shared" si="4"/>
        <v>7750</v>
      </c>
      <c r="L22" s="31">
        <f t="shared" si="4"/>
        <v>7750</v>
      </c>
      <c r="M22" s="30">
        <f t="shared" si="4"/>
        <v>7750</v>
      </c>
      <c r="N22" s="43"/>
      <c r="O22" s="41">
        <f t="shared" si="1"/>
        <v>0</v>
      </c>
      <c r="P22" s="43"/>
      <c r="Q22" s="57">
        <f t="shared" si="2"/>
        <v>0</v>
      </c>
    </row>
    <row r="23" spans="4:17" ht="12.75">
      <c r="D23" s="3"/>
      <c r="E23" s="4"/>
      <c r="F23" s="32"/>
      <c r="G23" s="4"/>
      <c r="H23" s="4"/>
      <c r="I23" s="4"/>
      <c r="J23" s="4"/>
      <c r="K23" s="32"/>
      <c r="L23" s="4"/>
      <c r="M23" s="29"/>
      <c r="O23" s="41">
        <f t="shared" si="1"/>
        <v>0</v>
      </c>
      <c r="Q23" s="57">
        <f t="shared" si="2"/>
        <v>0</v>
      </c>
    </row>
    <row r="24" spans="1:17" ht="12.75">
      <c r="A24" s="38" t="s">
        <v>18</v>
      </c>
      <c r="B24" s="38" t="s">
        <v>19</v>
      </c>
      <c r="D24" s="3"/>
      <c r="E24" s="4"/>
      <c r="F24" s="32"/>
      <c r="G24" s="4"/>
      <c r="H24" s="4"/>
      <c r="I24" s="4"/>
      <c r="J24" s="4"/>
      <c r="K24" s="32"/>
      <c r="L24" s="4"/>
      <c r="M24" s="29"/>
      <c r="O24" s="41">
        <f t="shared" si="1"/>
        <v>0</v>
      </c>
      <c r="Q24" s="57">
        <f t="shared" si="2"/>
        <v>0</v>
      </c>
    </row>
    <row r="25" spans="1:17" ht="12.75">
      <c r="A25" s="38" t="s">
        <v>20</v>
      </c>
      <c r="B25" s="38" t="s">
        <v>21</v>
      </c>
      <c r="D25" s="33">
        <v>329.49</v>
      </c>
      <c r="E25" s="4">
        <v>1</v>
      </c>
      <c r="F25" s="32">
        <f t="shared" si="0"/>
        <v>0</v>
      </c>
      <c r="G25" s="32">
        <v>1</v>
      </c>
      <c r="H25" s="32"/>
      <c r="I25" s="32">
        <v>0</v>
      </c>
      <c r="J25" s="32">
        <v>0</v>
      </c>
      <c r="K25" s="32">
        <f>+G25+H25+I25+J25</f>
        <v>1</v>
      </c>
      <c r="L25" s="32">
        <v>1</v>
      </c>
      <c r="M25" s="29">
        <f>L25+H25+I25+J25</f>
        <v>1</v>
      </c>
      <c r="N25" s="40"/>
      <c r="O25" s="41">
        <f t="shared" si="1"/>
        <v>329.49</v>
      </c>
      <c r="P25" s="40"/>
      <c r="Q25" s="57">
        <f t="shared" si="2"/>
        <v>0</v>
      </c>
    </row>
    <row r="26" spans="2:17" s="6" customFormat="1" ht="12.75">
      <c r="B26" s="42" t="s">
        <v>22</v>
      </c>
      <c r="D26" s="7">
        <f>+D25</f>
        <v>329.49</v>
      </c>
      <c r="E26" s="8">
        <f>+E25</f>
        <v>1</v>
      </c>
      <c r="F26" s="32">
        <f t="shared" si="0"/>
        <v>0</v>
      </c>
      <c r="G26" s="31">
        <f aca="true" t="shared" si="5" ref="G26:M26">+G25</f>
        <v>1</v>
      </c>
      <c r="H26" s="31">
        <f t="shared" si="5"/>
        <v>0</v>
      </c>
      <c r="I26" s="31">
        <f t="shared" si="5"/>
        <v>0</v>
      </c>
      <c r="J26" s="31">
        <f>+J25</f>
        <v>0</v>
      </c>
      <c r="K26" s="31">
        <f>SUM(K25)</f>
        <v>1</v>
      </c>
      <c r="L26" s="31">
        <f t="shared" si="5"/>
        <v>1</v>
      </c>
      <c r="M26" s="30">
        <f t="shared" si="5"/>
        <v>1</v>
      </c>
      <c r="N26" s="43"/>
      <c r="O26" s="41">
        <f t="shared" si="1"/>
        <v>329.49</v>
      </c>
      <c r="P26" s="43"/>
      <c r="Q26" s="57">
        <f t="shared" si="2"/>
        <v>0</v>
      </c>
    </row>
    <row r="27" spans="2:17" s="6" customFormat="1" ht="12.75">
      <c r="B27" s="42"/>
      <c r="D27" s="7"/>
      <c r="E27" s="8"/>
      <c r="F27" s="32"/>
      <c r="G27" s="31"/>
      <c r="H27" s="31"/>
      <c r="I27" s="31"/>
      <c r="J27" s="31"/>
      <c r="K27" s="32"/>
      <c r="L27" s="31"/>
      <c r="M27" s="29"/>
      <c r="N27" s="43"/>
      <c r="O27" s="41">
        <f t="shared" si="1"/>
        <v>0</v>
      </c>
      <c r="P27" s="43"/>
      <c r="Q27" s="57">
        <f t="shared" si="2"/>
        <v>0</v>
      </c>
    </row>
    <row r="28" spans="1:17" ht="12.75">
      <c r="A28" s="38" t="s">
        <v>23</v>
      </c>
      <c r="B28" s="38" t="s">
        <v>24</v>
      </c>
      <c r="D28" s="3"/>
      <c r="E28" s="4"/>
      <c r="F28" s="32"/>
      <c r="G28" s="4"/>
      <c r="H28" s="4"/>
      <c r="I28" s="4"/>
      <c r="J28" s="4"/>
      <c r="K28" s="32"/>
      <c r="L28" s="4"/>
      <c r="M28" s="29"/>
      <c r="O28" s="41">
        <f t="shared" si="1"/>
        <v>0</v>
      </c>
      <c r="Q28" s="57">
        <f t="shared" si="2"/>
        <v>0</v>
      </c>
    </row>
    <row r="29" spans="1:17" ht="12.75">
      <c r="A29" s="38" t="s">
        <v>25</v>
      </c>
      <c r="B29" s="38" t="s">
        <v>26</v>
      </c>
      <c r="D29" s="33">
        <v>1.7</v>
      </c>
      <c r="E29" s="4">
        <v>100</v>
      </c>
      <c r="F29" s="32">
        <f t="shared" si="0"/>
        <v>0</v>
      </c>
      <c r="G29" s="32">
        <v>100</v>
      </c>
      <c r="H29" s="32"/>
      <c r="I29" s="32">
        <v>0</v>
      </c>
      <c r="J29" s="32">
        <v>0</v>
      </c>
      <c r="K29" s="32">
        <f>+G29+H29+I29+J29</f>
        <v>100</v>
      </c>
      <c r="L29" s="32">
        <v>100</v>
      </c>
      <c r="M29" s="29">
        <f>L29+H29+I29+J29</f>
        <v>100</v>
      </c>
      <c r="N29" s="40"/>
      <c r="O29" s="41">
        <f t="shared" si="1"/>
        <v>1.7000000000000028</v>
      </c>
      <c r="P29" s="40"/>
      <c r="Q29" s="57">
        <f t="shared" si="2"/>
        <v>0</v>
      </c>
    </row>
    <row r="30" spans="1:17" ht="12.75">
      <c r="A30" s="38" t="s">
        <v>222</v>
      </c>
      <c r="B30" s="38" t="s">
        <v>223</v>
      </c>
      <c r="D30" s="33"/>
      <c r="E30" s="4">
        <v>0</v>
      </c>
      <c r="F30" s="32">
        <f t="shared" si="0"/>
        <v>14000</v>
      </c>
      <c r="G30" s="32">
        <v>14000</v>
      </c>
      <c r="H30" s="32"/>
      <c r="I30" s="32">
        <v>0</v>
      </c>
      <c r="J30" s="32">
        <v>0</v>
      </c>
      <c r="K30" s="32">
        <f>+G30+H30+I30+J30</f>
        <v>14000</v>
      </c>
      <c r="L30" s="32">
        <v>14000</v>
      </c>
      <c r="M30" s="29">
        <f>L30+H30+I30+J30</f>
        <v>14000</v>
      </c>
      <c r="N30" s="40"/>
      <c r="O30" s="41">
        <f t="shared" si="1"/>
        <v>0</v>
      </c>
      <c r="P30" s="40"/>
      <c r="Q30" s="57">
        <f t="shared" si="2"/>
        <v>0</v>
      </c>
    </row>
    <row r="31" spans="2:17" s="6" customFormat="1" ht="12.75">
      <c r="B31" s="42" t="s">
        <v>27</v>
      </c>
      <c r="D31" s="7">
        <f>+D29</f>
        <v>1.7</v>
      </c>
      <c r="E31" s="31">
        <f>+E29+E30</f>
        <v>100</v>
      </c>
      <c r="F31" s="31">
        <f>+G31-E31</f>
        <v>14000</v>
      </c>
      <c r="G31" s="31">
        <f aca="true" t="shared" si="6" ref="G31:M31">G29+G30</f>
        <v>14100</v>
      </c>
      <c r="H31" s="31">
        <f t="shared" si="6"/>
        <v>0</v>
      </c>
      <c r="I31" s="31">
        <f t="shared" si="6"/>
        <v>0</v>
      </c>
      <c r="J31" s="31">
        <f>J29+J30</f>
        <v>0</v>
      </c>
      <c r="K31" s="31">
        <f>K29+K30</f>
        <v>14100</v>
      </c>
      <c r="L31" s="31">
        <f t="shared" si="6"/>
        <v>14100</v>
      </c>
      <c r="M31" s="30">
        <f t="shared" si="6"/>
        <v>14100</v>
      </c>
      <c r="N31" s="43"/>
      <c r="O31" s="41">
        <f t="shared" si="1"/>
        <v>1.7000000000007276</v>
      </c>
      <c r="P31" s="43"/>
      <c r="Q31" s="57">
        <f t="shared" si="2"/>
        <v>0</v>
      </c>
    </row>
    <row r="32" spans="4:17" ht="12.75">
      <c r="D32" s="3"/>
      <c r="E32" s="4"/>
      <c r="F32" s="32"/>
      <c r="G32" s="4"/>
      <c r="H32" s="4"/>
      <c r="I32" s="4"/>
      <c r="J32" s="4"/>
      <c r="K32" s="32"/>
      <c r="L32" s="4"/>
      <c r="M32" s="29"/>
      <c r="O32" s="41">
        <f t="shared" si="1"/>
        <v>0</v>
      </c>
      <c r="Q32" s="57">
        <f t="shared" si="2"/>
        <v>0</v>
      </c>
    </row>
    <row r="33" spans="2:17" s="6" customFormat="1" ht="12.75">
      <c r="B33" s="42" t="s">
        <v>28</v>
      </c>
      <c r="D33" s="7">
        <f>+D17+D22+D26+D31</f>
        <v>11015.19</v>
      </c>
      <c r="E33" s="31">
        <f>+E17+E22+E26+E31</f>
        <v>154992</v>
      </c>
      <c r="F33" s="31">
        <f>+F17+F22+F26+F31</f>
        <v>11763</v>
      </c>
      <c r="G33" s="31">
        <f aca="true" t="shared" si="7" ref="G33:M33">+G17+G22+G26+G31</f>
        <v>166755</v>
      </c>
      <c r="H33" s="31">
        <f t="shared" si="7"/>
        <v>0</v>
      </c>
      <c r="I33" s="31">
        <f t="shared" si="7"/>
        <v>0</v>
      </c>
      <c r="J33" s="31">
        <f>+J17+J22+J26+J31</f>
        <v>0</v>
      </c>
      <c r="K33" s="31">
        <f>+K17+K22+K26+K31</f>
        <v>166755</v>
      </c>
      <c r="L33" s="31">
        <f t="shared" si="7"/>
        <v>171521</v>
      </c>
      <c r="M33" s="30">
        <f t="shared" si="7"/>
        <v>171521</v>
      </c>
      <c r="N33" s="43"/>
      <c r="O33" s="41">
        <f t="shared" si="1"/>
        <v>6249.190000000002</v>
      </c>
      <c r="P33" s="43"/>
      <c r="Q33" s="57">
        <f t="shared" si="2"/>
        <v>0</v>
      </c>
    </row>
    <row r="34" spans="2:17" s="6" customFormat="1" ht="12.75">
      <c r="B34" s="42"/>
      <c r="D34" s="7"/>
      <c r="E34" s="31"/>
      <c r="F34" s="32"/>
      <c r="G34" s="31"/>
      <c r="H34" s="31"/>
      <c r="I34" s="31"/>
      <c r="J34" s="31"/>
      <c r="K34" s="32"/>
      <c r="L34" s="31"/>
      <c r="M34" s="29"/>
      <c r="N34" s="43"/>
      <c r="O34" s="41">
        <f t="shared" si="1"/>
        <v>0</v>
      </c>
      <c r="P34" s="43"/>
      <c r="Q34" s="57">
        <f t="shared" si="2"/>
        <v>0</v>
      </c>
    </row>
    <row r="35" spans="1:17" ht="12.75">
      <c r="A35" s="44">
        <v>2</v>
      </c>
      <c r="B35" s="38" t="s">
        <v>182</v>
      </c>
      <c r="D35" s="3"/>
      <c r="E35" s="4"/>
      <c r="F35" s="32"/>
      <c r="G35" s="4"/>
      <c r="H35" s="4"/>
      <c r="I35" s="4"/>
      <c r="J35" s="4"/>
      <c r="K35" s="4"/>
      <c r="L35" s="4"/>
      <c r="M35" s="5"/>
      <c r="N35" s="1" t="s">
        <v>179</v>
      </c>
      <c r="O35" s="41">
        <f t="shared" si="1"/>
        <v>0</v>
      </c>
      <c r="Q35" s="57">
        <f t="shared" si="2"/>
        <v>0</v>
      </c>
    </row>
    <row r="36" spans="1:17" ht="12.75">
      <c r="A36" s="38" t="s">
        <v>183</v>
      </c>
      <c r="B36" s="38" t="s">
        <v>184</v>
      </c>
      <c r="D36" s="3"/>
      <c r="E36" s="4"/>
      <c r="F36" s="32"/>
      <c r="G36" s="4"/>
      <c r="H36" s="4"/>
      <c r="I36" s="4"/>
      <c r="J36" s="4"/>
      <c r="K36" s="4"/>
      <c r="L36" s="4"/>
      <c r="M36" s="5"/>
      <c r="O36" s="41">
        <f t="shared" si="1"/>
        <v>0</v>
      </c>
      <c r="Q36" s="57">
        <f t="shared" si="2"/>
        <v>0</v>
      </c>
    </row>
    <row r="37" spans="1:17" ht="12.75">
      <c r="A37" s="38" t="s">
        <v>185</v>
      </c>
      <c r="B37" s="38" t="s">
        <v>186</v>
      </c>
      <c r="D37" s="33"/>
      <c r="E37" s="4"/>
      <c r="F37" s="32">
        <f t="shared" si="0"/>
        <v>0</v>
      </c>
      <c r="G37" s="32"/>
      <c r="H37" s="32"/>
      <c r="I37" s="32">
        <v>0</v>
      </c>
      <c r="J37" s="32">
        <v>0</v>
      </c>
      <c r="K37" s="32">
        <f>+G37+H37+I37+J37</f>
        <v>0</v>
      </c>
      <c r="L37" s="32"/>
      <c r="M37" s="29">
        <f>L37+H37+I37+J37</f>
        <v>0</v>
      </c>
      <c r="N37" s="40"/>
      <c r="O37" s="41">
        <f t="shared" si="1"/>
        <v>0</v>
      </c>
      <c r="P37" s="40"/>
      <c r="Q37" s="57">
        <f t="shared" si="2"/>
        <v>0</v>
      </c>
    </row>
    <row r="38" spans="1:17" ht="12.75">
      <c r="A38" s="38"/>
      <c r="B38" s="42" t="s">
        <v>213</v>
      </c>
      <c r="D38" s="33">
        <f>+D37</f>
        <v>0</v>
      </c>
      <c r="E38" s="4">
        <f aca="true" t="shared" si="8" ref="E38:M38">+E37</f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>+J37</f>
        <v>0</v>
      </c>
      <c r="K38" s="32">
        <f t="shared" si="8"/>
        <v>0</v>
      </c>
      <c r="L38" s="32">
        <f t="shared" si="8"/>
        <v>0</v>
      </c>
      <c r="M38" s="29">
        <f t="shared" si="8"/>
        <v>0</v>
      </c>
      <c r="N38" s="40"/>
      <c r="O38" s="41">
        <f t="shared" si="1"/>
        <v>0</v>
      </c>
      <c r="P38" s="40"/>
      <c r="Q38" s="57">
        <f t="shared" si="2"/>
        <v>0</v>
      </c>
    </row>
    <row r="39" spans="1:17" ht="12.75">
      <c r="A39" s="38"/>
      <c r="B39" s="42"/>
      <c r="D39" s="33"/>
      <c r="E39" s="4"/>
      <c r="F39" s="32"/>
      <c r="G39" s="32"/>
      <c r="H39" s="32"/>
      <c r="I39" s="32"/>
      <c r="J39" s="32"/>
      <c r="K39" s="32"/>
      <c r="L39" s="32"/>
      <c r="M39" s="29"/>
      <c r="N39" s="40"/>
      <c r="O39" s="41">
        <f t="shared" si="1"/>
        <v>0</v>
      </c>
      <c r="P39" s="40"/>
      <c r="Q39" s="57">
        <f t="shared" si="2"/>
        <v>0</v>
      </c>
    </row>
    <row r="40" spans="1:17" ht="12.75">
      <c r="A40" s="38"/>
      <c r="B40" s="42" t="s">
        <v>214</v>
      </c>
      <c r="D40" s="33">
        <f>+D38</f>
        <v>0</v>
      </c>
      <c r="E40" s="4">
        <f aca="true" t="shared" si="9" ref="E40:M40">+E38</f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>+J38</f>
        <v>0</v>
      </c>
      <c r="K40" s="32">
        <f t="shared" si="9"/>
        <v>0</v>
      </c>
      <c r="L40" s="32">
        <f t="shared" si="9"/>
        <v>0</v>
      </c>
      <c r="M40" s="29">
        <f t="shared" si="9"/>
        <v>0</v>
      </c>
      <c r="N40" s="40"/>
      <c r="O40" s="41">
        <f t="shared" si="1"/>
        <v>0</v>
      </c>
      <c r="P40" s="40"/>
      <c r="Q40" s="57">
        <f t="shared" si="2"/>
        <v>0</v>
      </c>
    </row>
    <row r="41" spans="2:17" ht="12.75">
      <c r="B41" s="42"/>
      <c r="D41" s="3"/>
      <c r="E41" s="32"/>
      <c r="F41" s="32"/>
      <c r="G41" s="32"/>
      <c r="H41" s="32"/>
      <c r="I41" s="32"/>
      <c r="J41" s="32"/>
      <c r="K41" s="32"/>
      <c r="L41" s="32"/>
      <c r="M41" s="29"/>
      <c r="N41" s="40"/>
      <c r="O41" s="41">
        <f t="shared" si="1"/>
        <v>0</v>
      </c>
      <c r="P41" s="40"/>
      <c r="Q41" s="57">
        <f t="shared" si="2"/>
        <v>0</v>
      </c>
    </row>
    <row r="42" spans="1:17" ht="12.75">
      <c r="A42" s="38" t="s">
        <v>29</v>
      </c>
      <c r="B42" s="38" t="s">
        <v>30</v>
      </c>
      <c r="D42" s="3"/>
      <c r="E42" s="4"/>
      <c r="F42" s="32"/>
      <c r="G42" s="4"/>
      <c r="H42" s="4"/>
      <c r="I42" s="4"/>
      <c r="J42" s="4"/>
      <c r="K42" s="32"/>
      <c r="L42" s="4"/>
      <c r="M42" s="29"/>
      <c r="O42" s="41">
        <f t="shared" si="1"/>
        <v>0</v>
      </c>
      <c r="Q42" s="57">
        <f t="shared" si="2"/>
        <v>0</v>
      </c>
    </row>
    <row r="43" spans="1:17" ht="12.75">
      <c r="A43" s="38" t="s">
        <v>31</v>
      </c>
      <c r="B43" s="38" t="s">
        <v>32</v>
      </c>
      <c r="D43" s="3"/>
      <c r="E43" s="4"/>
      <c r="F43" s="32"/>
      <c r="G43" s="4"/>
      <c r="H43" s="4"/>
      <c r="I43" s="4"/>
      <c r="J43" s="4"/>
      <c r="K43" s="32"/>
      <c r="L43" s="4"/>
      <c r="M43" s="29"/>
      <c r="O43" s="41">
        <f t="shared" si="1"/>
        <v>0</v>
      </c>
      <c r="Q43" s="57">
        <f t="shared" si="2"/>
        <v>0</v>
      </c>
    </row>
    <row r="44" spans="1:17" ht="12.75">
      <c r="A44" s="38" t="s">
        <v>33</v>
      </c>
      <c r="B44" s="38" t="s">
        <v>34</v>
      </c>
      <c r="D44" s="3">
        <v>829.61</v>
      </c>
      <c r="E44" s="32">
        <v>5000</v>
      </c>
      <c r="F44" s="32">
        <f t="shared" si="0"/>
        <v>0</v>
      </c>
      <c r="G44" s="32">
        <v>5000</v>
      </c>
      <c r="H44" s="32"/>
      <c r="I44" s="32">
        <v>0</v>
      </c>
      <c r="J44" s="32">
        <v>0</v>
      </c>
      <c r="K44" s="32">
        <f aca="true" t="shared" si="10" ref="K44:K49">+G44+H44+I44+J44</f>
        <v>5000</v>
      </c>
      <c r="L44" s="32">
        <v>5000</v>
      </c>
      <c r="M44" s="29">
        <f aca="true" t="shared" si="11" ref="M44:M49">L44+H44+I44+J44</f>
        <v>5000</v>
      </c>
      <c r="N44" s="40"/>
      <c r="O44" s="41">
        <f t="shared" si="1"/>
        <v>829.6099999999997</v>
      </c>
      <c r="P44" s="40"/>
      <c r="Q44" s="57">
        <f t="shared" si="2"/>
        <v>0</v>
      </c>
    </row>
    <row r="45" spans="1:17" ht="12.75">
      <c r="A45" s="38" t="s">
        <v>35</v>
      </c>
      <c r="B45" s="38" t="s">
        <v>36</v>
      </c>
      <c r="D45" s="3">
        <v>1300.86</v>
      </c>
      <c r="E45" s="32">
        <v>4000</v>
      </c>
      <c r="F45" s="32">
        <f t="shared" si="0"/>
        <v>0</v>
      </c>
      <c r="G45" s="32">
        <v>4000</v>
      </c>
      <c r="H45" s="32">
        <v>0</v>
      </c>
      <c r="I45" s="32">
        <v>0</v>
      </c>
      <c r="J45" s="32">
        <v>0</v>
      </c>
      <c r="K45" s="32">
        <f t="shared" si="10"/>
        <v>4000</v>
      </c>
      <c r="L45" s="32">
        <v>4000</v>
      </c>
      <c r="M45" s="29">
        <f t="shared" si="11"/>
        <v>4000</v>
      </c>
      <c r="O45" s="41">
        <f t="shared" si="1"/>
        <v>1300.8599999999997</v>
      </c>
      <c r="P45" s="40"/>
      <c r="Q45" s="57">
        <f t="shared" si="2"/>
        <v>0</v>
      </c>
    </row>
    <row r="46" spans="1:17" ht="12.75">
      <c r="A46" s="38" t="s">
        <v>37</v>
      </c>
      <c r="B46" s="38" t="s">
        <v>38</v>
      </c>
      <c r="D46" s="3"/>
      <c r="E46" s="4">
        <v>100</v>
      </c>
      <c r="F46" s="32">
        <f t="shared" si="0"/>
        <v>0</v>
      </c>
      <c r="G46" s="4">
        <v>100</v>
      </c>
      <c r="H46" s="4"/>
      <c r="I46" s="4">
        <v>0</v>
      </c>
      <c r="J46" s="4">
        <v>0</v>
      </c>
      <c r="K46" s="32">
        <f t="shared" si="10"/>
        <v>100</v>
      </c>
      <c r="L46" s="32">
        <v>100</v>
      </c>
      <c r="M46" s="29">
        <f t="shared" si="11"/>
        <v>100</v>
      </c>
      <c r="N46" s="40"/>
      <c r="O46" s="41">
        <f t="shared" si="1"/>
        <v>0</v>
      </c>
      <c r="P46" s="40"/>
      <c r="Q46" s="57">
        <f t="shared" si="2"/>
        <v>0</v>
      </c>
    </row>
    <row r="47" spans="1:17" ht="12.75">
      <c r="A47" s="38" t="s">
        <v>39</v>
      </c>
      <c r="B47" s="38" t="s">
        <v>40</v>
      </c>
      <c r="D47" s="3">
        <v>312.78</v>
      </c>
      <c r="E47" s="4">
        <v>0</v>
      </c>
      <c r="F47" s="32">
        <f t="shared" si="0"/>
        <v>0</v>
      </c>
      <c r="G47" s="4">
        <v>0</v>
      </c>
      <c r="H47" s="4"/>
      <c r="I47" s="4">
        <v>0</v>
      </c>
      <c r="J47" s="4">
        <v>0</v>
      </c>
      <c r="K47" s="32">
        <f t="shared" si="10"/>
        <v>0</v>
      </c>
      <c r="L47" s="32"/>
      <c r="M47" s="29">
        <f t="shared" si="11"/>
        <v>0</v>
      </c>
      <c r="N47" s="40"/>
      <c r="O47" s="41">
        <f t="shared" si="1"/>
        <v>312.78</v>
      </c>
      <c r="P47" s="40"/>
      <c r="Q47" s="57">
        <f t="shared" si="2"/>
        <v>0</v>
      </c>
    </row>
    <row r="48" spans="1:17" ht="12.75">
      <c r="A48" s="38" t="s">
        <v>41</v>
      </c>
      <c r="B48" s="38" t="s">
        <v>42</v>
      </c>
      <c r="D48" s="3">
        <v>0.07</v>
      </c>
      <c r="E48" s="32">
        <v>2960</v>
      </c>
      <c r="F48" s="32">
        <f t="shared" si="0"/>
        <v>-555</v>
      </c>
      <c r="G48" s="32">
        <v>2405</v>
      </c>
      <c r="H48" s="32"/>
      <c r="I48" s="32">
        <v>0</v>
      </c>
      <c r="J48" s="32">
        <v>0</v>
      </c>
      <c r="K48" s="32">
        <f t="shared" si="10"/>
        <v>2405</v>
      </c>
      <c r="L48" s="32">
        <v>2405</v>
      </c>
      <c r="M48" s="29">
        <f t="shared" si="11"/>
        <v>2405</v>
      </c>
      <c r="O48" s="41">
        <f t="shared" si="1"/>
        <v>0.07000000000016371</v>
      </c>
      <c r="P48" s="40"/>
      <c r="Q48" s="57">
        <f t="shared" si="2"/>
        <v>0</v>
      </c>
    </row>
    <row r="49" spans="1:17" ht="12.75">
      <c r="A49" s="38" t="s">
        <v>43</v>
      </c>
      <c r="B49" s="38" t="s">
        <v>44</v>
      </c>
      <c r="D49" s="3"/>
      <c r="E49" s="32">
        <v>5000</v>
      </c>
      <c r="F49" s="32">
        <f t="shared" si="0"/>
        <v>0</v>
      </c>
      <c r="G49" s="32">
        <v>5000</v>
      </c>
      <c r="H49" s="32"/>
      <c r="I49" s="32">
        <v>0</v>
      </c>
      <c r="J49" s="32">
        <v>0</v>
      </c>
      <c r="K49" s="32">
        <f t="shared" si="10"/>
        <v>5000</v>
      </c>
      <c r="L49" s="32">
        <v>5000</v>
      </c>
      <c r="M49" s="29">
        <f t="shared" si="11"/>
        <v>5000</v>
      </c>
      <c r="N49" s="40"/>
      <c r="O49" s="41">
        <f t="shared" si="1"/>
        <v>0</v>
      </c>
      <c r="P49" s="40"/>
      <c r="Q49" s="57">
        <f t="shared" si="2"/>
        <v>0</v>
      </c>
    </row>
    <row r="50" spans="2:17" s="6" customFormat="1" ht="12.75">
      <c r="B50" s="42" t="s">
        <v>45</v>
      </c>
      <c r="D50" s="7">
        <f>SUM(D44:D49)</f>
        <v>2443.32</v>
      </c>
      <c r="E50" s="31">
        <f>SUM(E44:E49)</f>
        <v>17060</v>
      </c>
      <c r="F50" s="31">
        <f t="shared" si="0"/>
        <v>-555</v>
      </c>
      <c r="G50" s="31">
        <f aca="true" t="shared" si="12" ref="G50:M50">SUM(G44:G49)</f>
        <v>16505</v>
      </c>
      <c r="H50" s="31">
        <f t="shared" si="12"/>
        <v>0</v>
      </c>
      <c r="I50" s="31">
        <f t="shared" si="12"/>
        <v>0</v>
      </c>
      <c r="J50" s="31">
        <f>SUM(J44:J49)</f>
        <v>0</v>
      </c>
      <c r="K50" s="31">
        <f t="shared" si="12"/>
        <v>16505</v>
      </c>
      <c r="L50" s="31">
        <f t="shared" si="12"/>
        <v>16505</v>
      </c>
      <c r="M50" s="30">
        <f t="shared" si="12"/>
        <v>16505</v>
      </c>
      <c r="N50" s="43"/>
      <c r="O50" s="41">
        <f t="shared" si="1"/>
        <v>2443.3199999999997</v>
      </c>
      <c r="P50" s="43"/>
      <c r="Q50" s="57">
        <f t="shared" si="2"/>
        <v>0</v>
      </c>
    </row>
    <row r="51" spans="4:17" ht="12.75">
      <c r="D51" s="3"/>
      <c r="E51" s="4"/>
      <c r="F51" s="32"/>
      <c r="G51" s="4"/>
      <c r="H51" s="4"/>
      <c r="I51" s="4"/>
      <c r="J51" s="4"/>
      <c r="K51" s="32"/>
      <c r="L51" s="4"/>
      <c r="M51" s="29"/>
      <c r="O51" s="41">
        <f t="shared" si="1"/>
        <v>0</v>
      </c>
      <c r="Q51" s="57">
        <f t="shared" si="2"/>
        <v>0</v>
      </c>
    </row>
    <row r="52" spans="2:17" ht="12.75">
      <c r="B52" s="42" t="s">
        <v>46</v>
      </c>
      <c r="D52" s="7">
        <f>+D50</f>
        <v>2443.32</v>
      </c>
      <c r="E52" s="31">
        <f>+E50</f>
        <v>17060</v>
      </c>
      <c r="F52" s="31">
        <f t="shared" si="0"/>
        <v>-555</v>
      </c>
      <c r="G52" s="31">
        <f aca="true" t="shared" si="13" ref="G52:M52">+G50</f>
        <v>16505</v>
      </c>
      <c r="H52" s="31">
        <f t="shared" si="13"/>
        <v>0</v>
      </c>
      <c r="I52" s="31">
        <f t="shared" si="13"/>
        <v>0</v>
      </c>
      <c r="J52" s="31">
        <f>+J50</f>
        <v>0</v>
      </c>
      <c r="K52" s="31">
        <f t="shared" si="13"/>
        <v>16505</v>
      </c>
      <c r="L52" s="31">
        <f t="shared" si="13"/>
        <v>16505</v>
      </c>
      <c r="M52" s="30">
        <f t="shared" si="13"/>
        <v>16505</v>
      </c>
      <c r="N52" s="40"/>
      <c r="O52" s="41">
        <f t="shared" si="1"/>
        <v>2443.3199999999997</v>
      </c>
      <c r="P52" s="40"/>
      <c r="Q52" s="57">
        <f t="shared" si="2"/>
        <v>0</v>
      </c>
    </row>
    <row r="53" spans="4:17" ht="12.75">
      <c r="D53" s="3"/>
      <c r="E53" s="4"/>
      <c r="F53" s="32"/>
      <c r="G53" s="4"/>
      <c r="H53" s="4"/>
      <c r="I53" s="4"/>
      <c r="J53" s="4"/>
      <c r="K53" s="32"/>
      <c r="L53" s="4"/>
      <c r="M53" s="29"/>
      <c r="O53" s="41">
        <f t="shared" si="1"/>
        <v>0</v>
      </c>
      <c r="Q53" s="57">
        <f t="shared" si="2"/>
        <v>0</v>
      </c>
    </row>
    <row r="54" spans="2:17" s="6" customFormat="1" ht="12.75">
      <c r="B54" s="42" t="s">
        <v>47</v>
      </c>
      <c r="D54" s="7">
        <f>+D52+D40+D33</f>
        <v>13458.51</v>
      </c>
      <c r="E54" s="31">
        <f aca="true" t="shared" si="14" ref="E54:M54">+E52+E40+E33</f>
        <v>172052</v>
      </c>
      <c r="F54" s="31">
        <f t="shared" si="14"/>
        <v>11208</v>
      </c>
      <c r="G54" s="31">
        <f t="shared" si="14"/>
        <v>183260</v>
      </c>
      <c r="H54" s="31">
        <f t="shared" si="14"/>
        <v>0</v>
      </c>
      <c r="I54" s="31">
        <f t="shared" si="14"/>
        <v>0</v>
      </c>
      <c r="J54" s="31">
        <f>+J52+J40+J33</f>
        <v>0</v>
      </c>
      <c r="K54" s="31">
        <f t="shared" si="14"/>
        <v>183260</v>
      </c>
      <c r="L54" s="31">
        <f t="shared" si="14"/>
        <v>188026</v>
      </c>
      <c r="M54" s="30">
        <f t="shared" si="14"/>
        <v>188026</v>
      </c>
      <c r="N54" s="43"/>
      <c r="O54" s="41">
        <f t="shared" si="1"/>
        <v>8692.51000000001</v>
      </c>
      <c r="P54" s="43"/>
      <c r="Q54" s="57">
        <f t="shared" si="2"/>
        <v>0</v>
      </c>
    </row>
    <row r="55" spans="4:17" ht="12.75">
      <c r="D55" s="3"/>
      <c r="E55" s="4"/>
      <c r="F55" s="32"/>
      <c r="G55" s="4"/>
      <c r="H55" s="4"/>
      <c r="I55" s="4"/>
      <c r="J55" s="4"/>
      <c r="K55" s="32"/>
      <c r="L55" s="4"/>
      <c r="M55" s="29"/>
      <c r="O55" s="41">
        <f t="shared" si="1"/>
        <v>0</v>
      </c>
      <c r="Q55" s="57">
        <f t="shared" si="2"/>
        <v>0</v>
      </c>
    </row>
    <row r="56" spans="2:17" ht="12.75">
      <c r="B56" s="1" t="s">
        <v>161</v>
      </c>
      <c r="D56" s="3">
        <v>0</v>
      </c>
      <c r="E56" s="4">
        <v>1500</v>
      </c>
      <c r="F56" s="32">
        <f>+G56-E56</f>
        <v>-1500</v>
      </c>
      <c r="G56" s="4">
        <v>0</v>
      </c>
      <c r="H56" s="4"/>
      <c r="I56" s="4"/>
      <c r="J56" s="4"/>
      <c r="K56" s="32"/>
      <c r="L56" s="32"/>
      <c r="M56" s="29">
        <f>L56+H56</f>
        <v>0</v>
      </c>
      <c r="O56" s="41">
        <f t="shared" si="1"/>
        <v>0</v>
      </c>
      <c r="Q56" s="57">
        <f t="shared" si="2"/>
        <v>0</v>
      </c>
    </row>
    <row r="57" spans="1:17" ht="13.5" thickBot="1">
      <c r="A57" s="42"/>
      <c r="B57" s="1" t="s">
        <v>162</v>
      </c>
      <c r="D57" s="28">
        <f>+D54+D56</f>
        <v>13458.51</v>
      </c>
      <c r="E57" s="16">
        <f>+E56+E54</f>
        <v>173552</v>
      </c>
      <c r="F57" s="16">
        <f>SUM(F54:F56)</f>
        <v>9708</v>
      </c>
      <c r="G57" s="16">
        <f aca="true" t="shared" si="15" ref="G57:M57">G54+G56</f>
        <v>183260</v>
      </c>
      <c r="H57" s="16">
        <f t="shared" si="15"/>
        <v>0</v>
      </c>
      <c r="I57" s="16">
        <f t="shared" si="15"/>
        <v>0</v>
      </c>
      <c r="J57" s="16">
        <f>J54+J56</f>
        <v>0</v>
      </c>
      <c r="K57" s="16">
        <f t="shared" si="15"/>
        <v>183260</v>
      </c>
      <c r="L57" s="16">
        <f t="shared" si="15"/>
        <v>188026</v>
      </c>
      <c r="M57" s="25">
        <f t="shared" si="15"/>
        <v>188026</v>
      </c>
      <c r="O57" s="41">
        <f t="shared" si="1"/>
        <v>8692.51000000001</v>
      </c>
      <c r="Q57" s="57">
        <f t="shared" si="2"/>
        <v>0</v>
      </c>
    </row>
    <row r="58" spans="11:17" ht="12.75" hidden="1">
      <c r="K58" s="15"/>
      <c r="M58" s="15"/>
      <c r="N58" s="1" t="s">
        <v>179</v>
      </c>
      <c r="O58" s="41">
        <f t="shared" si="1"/>
        <v>0</v>
      </c>
      <c r="Q58" s="57">
        <f t="shared" si="2"/>
        <v>0</v>
      </c>
    </row>
    <row r="59" spans="11:17" ht="12.75" hidden="1">
      <c r="K59" s="15"/>
      <c r="M59" s="15"/>
      <c r="O59" s="41">
        <f t="shared" si="1"/>
        <v>0</v>
      </c>
      <c r="Q59" s="57">
        <f t="shared" si="2"/>
        <v>0</v>
      </c>
    </row>
    <row r="60" spans="11:17" ht="13.5" hidden="1" thickBot="1">
      <c r="K60" s="15"/>
      <c r="M60" s="15"/>
      <c r="O60" s="41">
        <f t="shared" si="1"/>
        <v>0</v>
      </c>
      <c r="Q60" s="57">
        <f t="shared" si="2"/>
        <v>0</v>
      </c>
    </row>
    <row r="61" spans="1:17" ht="64.5" thickBot="1">
      <c r="A61" s="1" t="s">
        <v>0</v>
      </c>
      <c r="B61" s="1" t="s">
        <v>1</v>
      </c>
      <c r="D61" s="56" t="s">
        <v>216</v>
      </c>
      <c r="E61" s="56" t="s">
        <v>217</v>
      </c>
      <c r="F61" s="56" t="s">
        <v>178</v>
      </c>
      <c r="G61" s="56" t="s">
        <v>218</v>
      </c>
      <c r="H61" s="56" t="s">
        <v>180</v>
      </c>
      <c r="I61" s="56" t="s">
        <v>219</v>
      </c>
      <c r="J61" s="56" t="s">
        <v>212</v>
      </c>
      <c r="K61" s="56" t="s">
        <v>220</v>
      </c>
      <c r="L61" s="56" t="s">
        <v>230</v>
      </c>
      <c r="M61" s="56" t="s">
        <v>221</v>
      </c>
      <c r="O61" s="41" t="e">
        <f t="shared" si="1"/>
        <v>#VALUE!</v>
      </c>
      <c r="Q61" s="57" t="e">
        <f t="shared" si="2"/>
        <v>#VALUE!</v>
      </c>
    </row>
    <row r="62" spans="4:17" ht="12.75">
      <c r="D62" s="59"/>
      <c r="E62" s="4"/>
      <c r="F62" s="4"/>
      <c r="G62" s="4"/>
      <c r="H62" s="4"/>
      <c r="I62" s="4"/>
      <c r="J62" s="4"/>
      <c r="K62" s="32"/>
      <c r="L62" s="4"/>
      <c r="M62" s="29"/>
      <c r="O62" s="41">
        <f t="shared" si="1"/>
        <v>0</v>
      </c>
      <c r="Q62" s="57">
        <f t="shared" si="2"/>
        <v>0</v>
      </c>
    </row>
    <row r="63" spans="1:17" ht="12.75">
      <c r="A63" s="38" t="s">
        <v>2</v>
      </c>
      <c r="B63" s="38" t="s">
        <v>48</v>
      </c>
      <c r="D63" s="3"/>
      <c r="E63" s="4"/>
      <c r="F63" s="4"/>
      <c r="G63" s="4"/>
      <c r="H63" s="4"/>
      <c r="I63" s="4"/>
      <c r="J63" s="4"/>
      <c r="K63" s="32"/>
      <c r="L63" s="4"/>
      <c r="M63" s="29"/>
      <c r="O63" s="41">
        <f t="shared" si="1"/>
        <v>0</v>
      </c>
      <c r="Q63" s="57">
        <f t="shared" si="2"/>
        <v>0</v>
      </c>
    </row>
    <row r="64" spans="1:17" ht="12.75">
      <c r="A64" s="38" t="s">
        <v>4</v>
      </c>
      <c r="B64" s="38" t="s">
        <v>49</v>
      </c>
      <c r="D64" s="3"/>
      <c r="E64" s="4"/>
      <c r="F64" s="4"/>
      <c r="G64" s="4"/>
      <c r="H64" s="4"/>
      <c r="I64" s="4"/>
      <c r="J64" s="4"/>
      <c r="K64" s="32"/>
      <c r="L64" s="4"/>
      <c r="M64" s="29"/>
      <c r="O64" s="41">
        <f t="shared" si="1"/>
        <v>0</v>
      </c>
      <c r="Q64" s="57">
        <f t="shared" si="2"/>
        <v>0</v>
      </c>
    </row>
    <row r="65" spans="1:17" ht="12.75">
      <c r="A65" s="38" t="s">
        <v>6</v>
      </c>
      <c r="B65" s="38" t="s">
        <v>50</v>
      </c>
      <c r="D65" s="3">
        <v>0</v>
      </c>
      <c r="E65" s="4">
        <v>0</v>
      </c>
      <c r="F65" s="32">
        <f aca="true" t="shared" si="16" ref="F65:F77">+G65-E65</f>
        <v>0</v>
      </c>
      <c r="G65" s="4">
        <v>0</v>
      </c>
      <c r="H65" s="4"/>
      <c r="I65" s="4"/>
      <c r="J65" s="4"/>
      <c r="K65" s="32">
        <f aca="true" t="shared" si="17" ref="K65:K77">+G65+H65+I65</f>
        <v>0</v>
      </c>
      <c r="L65" s="32"/>
      <c r="M65" s="29">
        <f>+L65+I65+H65</f>
        <v>0</v>
      </c>
      <c r="O65" s="41">
        <f t="shared" si="1"/>
        <v>0</v>
      </c>
      <c r="P65" s="40"/>
      <c r="Q65" s="57">
        <f t="shared" si="2"/>
        <v>0</v>
      </c>
    </row>
    <row r="66" spans="1:17" ht="12.75">
      <c r="A66" s="38" t="s">
        <v>8</v>
      </c>
      <c r="B66" s="38" t="s">
        <v>51</v>
      </c>
      <c r="D66" s="33">
        <v>0</v>
      </c>
      <c r="E66" s="4">
        <v>2300</v>
      </c>
      <c r="F66" s="32">
        <f t="shared" si="16"/>
        <v>0</v>
      </c>
      <c r="G66" s="32">
        <v>2300</v>
      </c>
      <c r="H66" s="32"/>
      <c r="I66" s="32"/>
      <c r="J66" s="32"/>
      <c r="K66" s="32">
        <f t="shared" si="17"/>
        <v>2300</v>
      </c>
      <c r="L66" s="32">
        <v>2300</v>
      </c>
      <c r="M66" s="29">
        <f>+L66+I66+H66</f>
        <v>2300</v>
      </c>
      <c r="O66" s="41">
        <f t="shared" si="1"/>
        <v>0</v>
      </c>
      <c r="P66" s="40"/>
      <c r="Q66" s="57">
        <f t="shared" si="2"/>
        <v>0</v>
      </c>
    </row>
    <row r="67" spans="1:17" ht="12.75">
      <c r="A67" s="38" t="s">
        <v>52</v>
      </c>
      <c r="B67" s="38" t="s">
        <v>53</v>
      </c>
      <c r="D67" s="3">
        <v>2156.8</v>
      </c>
      <c r="E67" s="32">
        <v>5000</v>
      </c>
      <c r="F67" s="32">
        <f t="shared" si="16"/>
        <v>200</v>
      </c>
      <c r="G67" s="32">
        <v>5200</v>
      </c>
      <c r="H67" s="32"/>
      <c r="I67" s="32"/>
      <c r="J67" s="32"/>
      <c r="K67" s="32">
        <f t="shared" si="17"/>
        <v>5200</v>
      </c>
      <c r="L67" s="32">
        <v>5200</v>
      </c>
      <c r="M67" s="29">
        <f aca="true" t="shared" si="18" ref="M67:M76">+L67+I67+H67</f>
        <v>5200</v>
      </c>
      <c r="O67" s="41">
        <f t="shared" si="1"/>
        <v>2156.8</v>
      </c>
      <c r="P67" s="40"/>
      <c r="Q67" s="57">
        <f t="shared" si="2"/>
        <v>0</v>
      </c>
    </row>
    <row r="68" spans="1:17" ht="12.75">
      <c r="A68" s="45" t="s">
        <v>54</v>
      </c>
      <c r="B68" s="38" t="s">
        <v>55</v>
      </c>
      <c r="D68" s="3">
        <v>0</v>
      </c>
      <c r="E68" s="32">
        <v>0</v>
      </c>
      <c r="F68" s="32">
        <f t="shared" si="16"/>
        <v>0</v>
      </c>
      <c r="G68" s="32">
        <v>0</v>
      </c>
      <c r="H68" s="32"/>
      <c r="I68" s="32"/>
      <c r="J68" s="32"/>
      <c r="K68" s="32">
        <f t="shared" si="17"/>
        <v>0</v>
      </c>
      <c r="L68" s="32"/>
      <c r="M68" s="29">
        <f t="shared" si="18"/>
        <v>0</v>
      </c>
      <c r="O68" s="41">
        <f t="shared" si="1"/>
        <v>0</v>
      </c>
      <c r="P68" s="40"/>
      <c r="Q68" s="57">
        <f t="shared" si="2"/>
        <v>0</v>
      </c>
    </row>
    <row r="69" spans="1:17" ht="12.75">
      <c r="A69" s="38" t="s">
        <v>56</v>
      </c>
      <c r="B69" s="38" t="s">
        <v>57</v>
      </c>
      <c r="D69" s="3">
        <v>0</v>
      </c>
      <c r="E69" s="32">
        <v>13100</v>
      </c>
      <c r="F69" s="32">
        <f t="shared" si="16"/>
        <v>0</v>
      </c>
      <c r="G69" s="4">
        <v>13100</v>
      </c>
      <c r="H69" s="4"/>
      <c r="I69" s="4"/>
      <c r="J69" s="4"/>
      <c r="K69" s="32">
        <f t="shared" si="17"/>
        <v>13100</v>
      </c>
      <c r="L69" s="32">
        <v>17000</v>
      </c>
      <c r="M69" s="29">
        <v>12300</v>
      </c>
      <c r="O69" s="41">
        <f>+K69+D69-M69</f>
        <v>800</v>
      </c>
      <c r="Q69" s="57">
        <f t="shared" si="2"/>
        <v>4700</v>
      </c>
    </row>
    <row r="70" spans="1:17" ht="12.75">
      <c r="A70" s="38" t="s">
        <v>58</v>
      </c>
      <c r="B70" s="38" t="s">
        <v>59</v>
      </c>
      <c r="D70" s="3">
        <v>0</v>
      </c>
      <c r="E70" s="32">
        <v>8400</v>
      </c>
      <c r="F70" s="32">
        <f t="shared" si="16"/>
        <v>0</v>
      </c>
      <c r="G70" s="4">
        <v>8400</v>
      </c>
      <c r="H70" s="4"/>
      <c r="I70" s="4"/>
      <c r="J70" s="4"/>
      <c r="K70" s="32">
        <f t="shared" si="17"/>
        <v>8400</v>
      </c>
      <c r="L70" s="32">
        <v>10000</v>
      </c>
      <c r="M70" s="29">
        <v>8400</v>
      </c>
      <c r="N70" s="1" t="s">
        <v>179</v>
      </c>
      <c r="O70" s="41">
        <f t="shared" si="1"/>
        <v>0</v>
      </c>
      <c r="Q70" s="57">
        <f t="shared" si="2"/>
        <v>1600</v>
      </c>
    </row>
    <row r="71" spans="1:17" ht="12.75">
      <c r="A71" s="38" t="s">
        <v>60</v>
      </c>
      <c r="B71" s="38" t="s">
        <v>61</v>
      </c>
      <c r="D71" s="3">
        <v>288.3</v>
      </c>
      <c r="E71" s="32">
        <v>5000</v>
      </c>
      <c r="F71" s="32">
        <f t="shared" si="16"/>
        <v>1000</v>
      </c>
      <c r="G71" s="32">
        <v>6000</v>
      </c>
      <c r="H71" s="32"/>
      <c r="I71" s="32"/>
      <c r="J71" s="32"/>
      <c r="K71" s="32">
        <f t="shared" si="17"/>
        <v>6000</v>
      </c>
      <c r="L71" s="32">
        <v>6000</v>
      </c>
      <c r="M71" s="29">
        <f>+L71+I71+H71</f>
        <v>6000</v>
      </c>
      <c r="N71" s="40"/>
      <c r="O71" s="41">
        <f t="shared" si="1"/>
        <v>288.3000000000002</v>
      </c>
      <c r="P71" s="40"/>
      <c r="Q71" s="57">
        <f t="shared" si="2"/>
        <v>0</v>
      </c>
    </row>
    <row r="72" spans="1:17" ht="12.75">
      <c r="A72" s="38" t="s">
        <v>62</v>
      </c>
      <c r="B72" s="38" t="s">
        <v>63</v>
      </c>
      <c r="D72" s="3">
        <v>0</v>
      </c>
      <c r="E72" s="32">
        <v>2000</v>
      </c>
      <c r="F72" s="32">
        <f t="shared" si="16"/>
        <v>0</v>
      </c>
      <c r="G72" s="32">
        <v>2000</v>
      </c>
      <c r="H72" s="32"/>
      <c r="I72" s="32"/>
      <c r="J72" s="32"/>
      <c r="K72" s="32">
        <f t="shared" si="17"/>
        <v>2000</v>
      </c>
      <c r="L72" s="32">
        <v>2000</v>
      </c>
      <c r="M72" s="29">
        <f t="shared" si="18"/>
        <v>2000</v>
      </c>
      <c r="O72" s="41">
        <f t="shared" si="1"/>
        <v>0</v>
      </c>
      <c r="Q72" s="57">
        <f t="shared" si="2"/>
        <v>0</v>
      </c>
    </row>
    <row r="73" spans="1:17" ht="12.75">
      <c r="A73" s="38" t="s">
        <v>64</v>
      </c>
      <c r="B73" s="38" t="s">
        <v>65</v>
      </c>
      <c r="D73" s="3">
        <v>0</v>
      </c>
      <c r="E73" s="32">
        <v>7200</v>
      </c>
      <c r="F73" s="32">
        <f t="shared" si="16"/>
        <v>0</v>
      </c>
      <c r="G73" s="32">
        <v>7200</v>
      </c>
      <c r="H73" s="32"/>
      <c r="I73" s="32"/>
      <c r="J73" s="32"/>
      <c r="K73" s="32">
        <f t="shared" si="17"/>
        <v>7200</v>
      </c>
      <c r="L73" s="32">
        <v>9000</v>
      </c>
      <c r="M73" s="29">
        <v>6480</v>
      </c>
      <c r="O73" s="41">
        <f t="shared" si="1"/>
        <v>720</v>
      </c>
      <c r="Q73" s="57">
        <f t="shared" si="2"/>
        <v>2520</v>
      </c>
    </row>
    <row r="74" spans="1:17" ht="12.75">
      <c r="A74" s="38" t="s">
        <v>66</v>
      </c>
      <c r="B74" s="38" t="s">
        <v>67</v>
      </c>
      <c r="D74" s="3">
        <v>0</v>
      </c>
      <c r="E74" s="32"/>
      <c r="F74" s="32">
        <f t="shared" si="16"/>
        <v>0</v>
      </c>
      <c r="G74" s="32">
        <v>0</v>
      </c>
      <c r="H74" s="32"/>
      <c r="I74" s="32"/>
      <c r="J74" s="32"/>
      <c r="K74" s="32">
        <f t="shared" si="17"/>
        <v>0</v>
      </c>
      <c r="L74" s="32">
        <v>0</v>
      </c>
      <c r="M74" s="29"/>
      <c r="O74" s="41">
        <f t="shared" si="1"/>
        <v>0</v>
      </c>
      <c r="P74" s="40"/>
      <c r="Q74" s="57">
        <f t="shared" si="2"/>
        <v>0</v>
      </c>
    </row>
    <row r="75" spans="1:17" ht="12.75">
      <c r="A75" s="38" t="s">
        <v>68</v>
      </c>
      <c r="B75" s="38" t="s">
        <v>187</v>
      </c>
      <c r="D75" s="3">
        <v>0</v>
      </c>
      <c r="E75" s="32"/>
      <c r="F75" s="32">
        <f t="shared" si="16"/>
        <v>0</v>
      </c>
      <c r="G75" s="32">
        <v>0</v>
      </c>
      <c r="H75" s="32"/>
      <c r="I75" s="32"/>
      <c r="J75" s="32"/>
      <c r="K75" s="32">
        <f t="shared" si="17"/>
        <v>0</v>
      </c>
      <c r="L75" s="32">
        <v>0</v>
      </c>
      <c r="M75" s="29">
        <f t="shared" si="18"/>
        <v>0</v>
      </c>
      <c r="O75" s="41">
        <f t="shared" si="1"/>
        <v>0</v>
      </c>
      <c r="P75" s="40"/>
      <c r="Q75" s="57">
        <f t="shared" si="2"/>
        <v>0</v>
      </c>
    </row>
    <row r="76" spans="1:17" ht="12.75">
      <c r="A76" s="38" t="s">
        <v>69</v>
      </c>
      <c r="B76" s="38" t="s">
        <v>70</v>
      </c>
      <c r="D76" s="3">
        <v>0</v>
      </c>
      <c r="E76" s="32">
        <v>1800</v>
      </c>
      <c r="F76" s="32">
        <f t="shared" si="16"/>
        <v>0</v>
      </c>
      <c r="G76" s="32">
        <v>1800</v>
      </c>
      <c r="H76" s="32"/>
      <c r="I76" s="32"/>
      <c r="J76" s="32"/>
      <c r="K76" s="32">
        <f t="shared" si="17"/>
        <v>1800</v>
      </c>
      <c r="L76" s="32">
        <v>1800</v>
      </c>
      <c r="M76" s="29">
        <f t="shared" si="18"/>
        <v>1800</v>
      </c>
      <c r="O76" s="41">
        <f t="shared" si="1"/>
        <v>0</v>
      </c>
      <c r="Q76" s="57">
        <f t="shared" si="2"/>
        <v>0</v>
      </c>
    </row>
    <row r="77" spans="1:17" ht="12.75">
      <c r="A77" s="38" t="s">
        <v>205</v>
      </c>
      <c r="B77" s="38" t="s">
        <v>206</v>
      </c>
      <c r="D77" s="3"/>
      <c r="E77" s="32"/>
      <c r="F77" s="32">
        <f t="shared" si="16"/>
        <v>0</v>
      </c>
      <c r="G77" s="32">
        <v>0</v>
      </c>
      <c r="H77" s="32"/>
      <c r="I77" s="32"/>
      <c r="J77" s="32"/>
      <c r="K77" s="32">
        <f t="shared" si="17"/>
        <v>0</v>
      </c>
      <c r="L77" s="32">
        <v>0</v>
      </c>
      <c r="M77" s="29">
        <f>+L77+I77+H77</f>
        <v>0</v>
      </c>
      <c r="O77" s="41">
        <f t="shared" si="1"/>
        <v>0</v>
      </c>
      <c r="Q77" s="57">
        <f t="shared" si="2"/>
        <v>0</v>
      </c>
    </row>
    <row r="78" spans="2:17" s="6" customFormat="1" ht="12.75">
      <c r="B78" s="42" t="s">
        <v>71</v>
      </c>
      <c r="D78" s="7">
        <f>SUM(D65:D76)</f>
        <v>2445.1000000000004</v>
      </c>
      <c r="E78" s="31">
        <f>SUM(E65:E77)</f>
        <v>44800</v>
      </c>
      <c r="F78" s="8">
        <f>SUM(F65:F77)</f>
        <v>1200</v>
      </c>
      <c r="G78" s="31">
        <f>SUM(G65:G77)</f>
        <v>46000</v>
      </c>
      <c r="H78" s="31">
        <f>SUM(H65:H76)</f>
        <v>0</v>
      </c>
      <c r="I78" s="31">
        <f>SUM(I65:I77)</f>
        <v>0</v>
      </c>
      <c r="J78" s="31">
        <f>SUM(J65:J77)</f>
        <v>0</v>
      </c>
      <c r="K78" s="31">
        <f>SUM(K65:K77)</f>
        <v>46000</v>
      </c>
      <c r="L78" s="31">
        <f>SUM(L65:L77)</f>
        <v>53300</v>
      </c>
      <c r="M78" s="30">
        <f>SUM(M65:M77)</f>
        <v>44480</v>
      </c>
      <c r="N78" s="43"/>
      <c r="O78" s="41">
        <f>+K78+D78-M78</f>
        <v>3965.0999999999985</v>
      </c>
      <c r="P78" s="43"/>
      <c r="Q78" s="57">
        <f t="shared" si="2"/>
        <v>8820</v>
      </c>
    </row>
    <row r="79" spans="4:17" ht="12.75">
      <c r="D79" s="3"/>
      <c r="E79" s="4"/>
      <c r="F79" s="4"/>
      <c r="G79" s="4"/>
      <c r="H79" s="4"/>
      <c r="I79" s="4"/>
      <c r="J79" s="4"/>
      <c r="K79" s="32"/>
      <c r="L79" s="4"/>
      <c r="M79" s="29"/>
      <c r="O79" s="41">
        <f t="shared" si="1"/>
        <v>0</v>
      </c>
      <c r="Q79" s="57">
        <f t="shared" si="2"/>
        <v>0</v>
      </c>
    </row>
    <row r="80" spans="1:17" ht="12.75">
      <c r="A80" s="38" t="s">
        <v>72</v>
      </c>
      <c r="B80" s="38" t="s">
        <v>73</v>
      </c>
      <c r="D80" s="3"/>
      <c r="E80" s="4"/>
      <c r="F80" s="4"/>
      <c r="G80" s="4"/>
      <c r="H80" s="4"/>
      <c r="I80" s="4"/>
      <c r="J80" s="4"/>
      <c r="K80" s="32"/>
      <c r="L80" s="4"/>
      <c r="M80" s="29"/>
      <c r="O80" s="41">
        <f aca="true" t="shared" si="19" ref="O80:O144">+K80+D80-M80</f>
        <v>0</v>
      </c>
      <c r="Q80" s="57">
        <f aca="true" t="shared" si="20" ref="Q80:Q143">+L80+H80+I80+J80-M80</f>
        <v>0</v>
      </c>
    </row>
    <row r="81" spans="1:17" ht="12.75">
      <c r="A81" s="38" t="s">
        <v>74</v>
      </c>
      <c r="B81" s="38" t="s">
        <v>75</v>
      </c>
      <c r="D81" s="33">
        <v>0</v>
      </c>
      <c r="E81" s="4">
        <v>27000</v>
      </c>
      <c r="F81" s="32">
        <f aca="true" t="shared" si="21" ref="F81:F87">+G81-E81</f>
        <v>-4000</v>
      </c>
      <c r="G81" s="32">
        <v>23000</v>
      </c>
      <c r="H81" s="32"/>
      <c r="I81" s="32"/>
      <c r="J81" s="32"/>
      <c r="K81" s="32">
        <f aca="true" t="shared" si="22" ref="K81:K87">+G81+H81+I81</f>
        <v>23000</v>
      </c>
      <c r="L81" s="32">
        <v>23000</v>
      </c>
      <c r="M81" s="29">
        <f>H81+I81+L81</f>
        <v>23000</v>
      </c>
      <c r="O81" s="41">
        <f t="shared" si="19"/>
        <v>0</v>
      </c>
      <c r="P81" s="40"/>
      <c r="Q81" s="57">
        <f t="shared" si="20"/>
        <v>0</v>
      </c>
    </row>
    <row r="82" spans="1:17" ht="12.75">
      <c r="A82" s="38" t="s">
        <v>76</v>
      </c>
      <c r="B82" s="38" t="s">
        <v>77</v>
      </c>
      <c r="D82" s="3">
        <v>0</v>
      </c>
      <c r="E82" s="4">
        <v>0</v>
      </c>
      <c r="F82" s="32">
        <f t="shared" si="21"/>
        <v>0</v>
      </c>
      <c r="G82" s="4"/>
      <c r="H82" s="4"/>
      <c r="I82" s="4"/>
      <c r="J82" s="4"/>
      <c r="K82" s="32">
        <f t="shared" si="22"/>
        <v>0</v>
      </c>
      <c r="L82" s="32"/>
      <c r="M82" s="29"/>
      <c r="N82" s="1" t="s">
        <v>179</v>
      </c>
      <c r="O82" s="41">
        <f t="shared" si="19"/>
        <v>0</v>
      </c>
      <c r="P82" s="40"/>
      <c r="Q82" s="57">
        <f t="shared" si="20"/>
        <v>0</v>
      </c>
    </row>
    <row r="83" spans="1:17" ht="12.75">
      <c r="A83" s="38" t="s">
        <v>78</v>
      </c>
      <c r="B83" s="38" t="s">
        <v>79</v>
      </c>
      <c r="D83" s="3">
        <v>1971.69</v>
      </c>
      <c r="E83" s="32">
        <v>6500</v>
      </c>
      <c r="F83" s="32">
        <f>+G83-E83</f>
        <v>700</v>
      </c>
      <c r="G83" s="32">
        <v>7200</v>
      </c>
      <c r="H83" s="32"/>
      <c r="I83" s="32"/>
      <c r="J83" s="32"/>
      <c r="K83" s="32">
        <f>+G83+H83+I83</f>
        <v>7200</v>
      </c>
      <c r="L83" s="32">
        <v>7200</v>
      </c>
      <c r="M83" s="29">
        <f>+L83+I83+H83</f>
        <v>7200</v>
      </c>
      <c r="N83" s="40"/>
      <c r="O83" s="41">
        <f t="shared" si="19"/>
        <v>1971.6900000000005</v>
      </c>
      <c r="P83" s="40"/>
      <c r="Q83" s="57">
        <f t="shared" si="20"/>
        <v>0</v>
      </c>
    </row>
    <row r="84" spans="1:17" ht="12.75">
      <c r="A84" s="38" t="s">
        <v>198</v>
      </c>
      <c r="B84" s="38" t="s">
        <v>199</v>
      </c>
      <c r="D84" s="3"/>
      <c r="E84" s="32">
        <v>1800</v>
      </c>
      <c r="F84" s="32">
        <f>+G84-E84</f>
        <v>200</v>
      </c>
      <c r="G84" s="32">
        <v>2000</v>
      </c>
      <c r="H84" s="32"/>
      <c r="I84" s="32"/>
      <c r="J84" s="32"/>
      <c r="K84" s="32">
        <f>+G84+H84+I84</f>
        <v>2000</v>
      </c>
      <c r="L84" s="32">
        <v>0</v>
      </c>
      <c r="M84" s="29">
        <f>+L84+I84+H84</f>
        <v>0</v>
      </c>
      <c r="N84" s="40"/>
      <c r="O84" s="41">
        <f t="shared" si="19"/>
        <v>2000</v>
      </c>
      <c r="P84" s="40"/>
      <c r="Q84" s="57">
        <f t="shared" si="20"/>
        <v>0</v>
      </c>
    </row>
    <row r="85" spans="1:17" ht="12.75">
      <c r="A85" s="38" t="s">
        <v>80</v>
      </c>
      <c r="B85" s="38" t="s">
        <v>81</v>
      </c>
      <c r="D85" s="3">
        <v>0</v>
      </c>
      <c r="E85" s="32">
        <v>500</v>
      </c>
      <c r="F85" s="32">
        <f t="shared" si="21"/>
        <v>-200</v>
      </c>
      <c r="G85" s="32">
        <v>300</v>
      </c>
      <c r="H85" s="32"/>
      <c r="I85" s="32"/>
      <c r="J85" s="32"/>
      <c r="K85" s="32">
        <f t="shared" si="22"/>
        <v>300</v>
      </c>
      <c r="L85" s="32">
        <v>300</v>
      </c>
      <c r="M85" s="29">
        <f>+L85+I85+H85</f>
        <v>300</v>
      </c>
      <c r="O85" s="41">
        <f t="shared" si="19"/>
        <v>0</v>
      </c>
      <c r="Q85" s="57">
        <f t="shared" si="20"/>
        <v>0</v>
      </c>
    </row>
    <row r="86" spans="1:17" ht="12.75">
      <c r="A86" s="38" t="s">
        <v>82</v>
      </c>
      <c r="B86" s="38" t="s">
        <v>83</v>
      </c>
      <c r="D86" s="3">
        <v>0</v>
      </c>
      <c r="E86" s="32">
        <v>1000</v>
      </c>
      <c r="F86" s="32">
        <f t="shared" si="21"/>
        <v>3400</v>
      </c>
      <c r="G86" s="32">
        <v>4400</v>
      </c>
      <c r="H86" s="32"/>
      <c r="I86" s="32"/>
      <c r="J86" s="32"/>
      <c r="K86" s="32">
        <f t="shared" si="22"/>
        <v>4400</v>
      </c>
      <c r="L86" s="32">
        <v>2971</v>
      </c>
      <c r="M86" s="29">
        <v>4400</v>
      </c>
      <c r="O86" s="41">
        <f t="shared" si="19"/>
        <v>0</v>
      </c>
      <c r="Q86" s="57">
        <f t="shared" si="20"/>
        <v>-1429</v>
      </c>
    </row>
    <row r="87" spans="1:17" ht="12.75">
      <c r="A87" s="38" t="s">
        <v>84</v>
      </c>
      <c r="B87" s="38" t="s">
        <v>85</v>
      </c>
      <c r="D87" s="3">
        <v>0</v>
      </c>
      <c r="E87" s="32">
        <v>250</v>
      </c>
      <c r="F87" s="32">
        <f t="shared" si="21"/>
        <v>-150</v>
      </c>
      <c r="G87" s="32">
        <v>100</v>
      </c>
      <c r="H87" s="32"/>
      <c r="I87" s="32"/>
      <c r="J87" s="32"/>
      <c r="K87" s="32">
        <f t="shared" si="22"/>
        <v>100</v>
      </c>
      <c r="L87" s="32">
        <v>100</v>
      </c>
      <c r="M87" s="29">
        <f>+L87+I87+H87</f>
        <v>100</v>
      </c>
      <c r="N87" s="1" t="s">
        <v>179</v>
      </c>
      <c r="O87" s="41">
        <f t="shared" si="19"/>
        <v>0</v>
      </c>
      <c r="Q87" s="57">
        <f t="shared" si="20"/>
        <v>0</v>
      </c>
    </row>
    <row r="88" spans="2:17" s="6" customFormat="1" ht="12.75">
      <c r="B88" s="42" t="s">
        <v>86</v>
      </c>
      <c r="D88" s="7">
        <f aca="true" t="shared" si="23" ref="D88:M88">SUM(D81:D87)</f>
        <v>1971.69</v>
      </c>
      <c r="E88" s="31">
        <f>SUM(E81:E87)</f>
        <v>37050</v>
      </c>
      <c r="F88" s="31">
        <f t="shared" si="23"/>
        <v>-50</v>
      </c>
      <c r="G88" s="31">
        <f t="shared" si="23"/>
        <v>37000</v>
      </c>
      <c r="H88" s="31">
        <f t="shared" si="23"/>
        <v>0</v>
      </c>
      <c r="I88" s="31">
        <f t="shared" si="23"/>
        <v>0</v>
      </c>
      <c r="J88" s="31">
        <f>SUM(J81:J87)</f>
        <v>0</v>
      </c>
      <c r="K88" s="31">
        <f>SUM(K81:K87)</f>
        <v>37000</v>
      </c>
      <c r="L88" s="31">
        <f t="shared" si="23"/>
        <v>33571</v>
      </c>
      <c r="M88" s="30">
        <f t="shared" si="23"/>
        <v>35000</v>
      </c>
      <c r="N88" s="43"/>
      <c r="O88" s="41">
        <f t="shared" si="19"/>
        <v>3971.6900000000023</v>
      </c>
      <c r="P88" s="43"/>
      <c r="Q88" s="57">
        <f t="shared" si="20"/>
        <v>-1429</v>
      </c>
    </row>
    <row r="89" spans="4:17" ht="12.75">
      <c r="D89" s="3"/>
      <c r="E89" s="4"/>
      <c r="F89" s="4"/>
      <c r="G89" s="4"/>
      <c r="H89" s="4"/>
      <c r="I89" s="4"/>
      <c r="J89" s="4"/>
      <c r="K89" s="32"/>
      <c r="L89" s="4"/>
      <c r="M89" s="29"/>
      <c r="O89" s="41">
        <f t="shared" si="19"/>
        <v>0</v>
      </c>
      <c r="Q89" s="57">
        <f t="shared" si="20"/>
        <v>0</v>
      </c>
    </row>
    <row r="90" spans="1:17" ht="12.75">
      <c r="A90" s="38" t="s">
        <v>11</v>
      </c>
      <c r="B90" s="38" t="s">
        <v>87</v>
      </c>
      <c r="D90" s="3"/>
      <c r="E90" s="4"/>
      <c r="F90" s="4"/>
      <c r="G90" s="4"/>
      <c r="H90" s="4"/>
      <c r="I90" s="4"/>
      <c r="J90" s="4"/>
      <c r="K90" s="32"/>
      <c r="L90" s="4"/>
      <c r="M90" s="29"/>
      <c r="O90" s="41">
        <f t="shared" si="19"/>
        <v>0</v>
      </c>
      <c r="Q90" s="57">
        <f t="shared" si="20"/>
        <v>0</v>
      </c>
    </row>
    <row r="91" spans="1:17" ht="12.75">
      <c r="A91" s="38" t="s">
        <v>88</v>
      </c>
      <c r="B91" s="38" t="s">
        <v>200</v>
      </c>
      <c r="D91" s="33">
        <v>26.83</v>
      </c>
      <c r="E91" s="4">
        <v>900</v>
      </c>
      <c r="F91" s="32">
        <f aca="true" t="shared" si="24" ref="F91:F102">+G91-E91</f>
        <v>-400</v>
      </c>
      <c r="G91" s="32">
        <v>500</v>
      </c>
      <c r="H91" s="32"/>
      <c r="I91" s="32"/>
      <c r="J91" s="32"/>
      <c r="K91" s="32">
        <f aca="true" t="shared" si="25" ref="K91:K100">+G91+H91+I91</f>
        <v>500</v>
      </c>
      <c r="L91" s="32">
        <v>500</v>
      </c>
      <c r="M91" s="29">
        <v>526.83</v>
      </c>
      <c r="N91" s="40"/>
      <c r="O91" s="41">
        <f t="shared" si="19"/>
        <v>0</v>
      </c>
      <c r="Q91" s="57">
        <f t="shared" si="20"/>
        <v>-26.83000000000004</v>
      </c>
    </row>
    <row r="92" spans="1:17" ht="12.75">
      <c r="A92" s="38" t="s">
        <v>15</v>
      </c>
      <c r="B92" s="38" t="s">
        <v>89</v>
      </c>
      <c r="D92" s="33">
        <v>0</v>
      </c>
      <c r="E92" s="32">
        <v>600</v>
      </c>
      <c r="F92" s="32">
        <f t="shared" si="24"/>
        <v>-200</v>
      </c>
      <c r="G92" s="32">
        <v>400</v>
      </c>
      <c r="H92" s="32">
        <v>-100</v>
      </c>
      <c r="I92" s="32"/>
      <c r="J92" s="32"/>
      <c r="K92" s="32">
        <f t="shared" si="25"/>
        <v>300</v>
      </c>
      <c r="L92" s="32">
        <v>400</v>
      </c>
      <c r="M92" s="29">
        <f aca="true" t="shared" si="26" ref="M92:M101">+L92+I92+H92</f>
        <v>300</v>
      </c>
      <c r="O92" s="41">
        <f t="shared" si="19"/>
        <v>0</v>
      </c>
      <c r="P92" s="40"/>
      <c r="Q92" s="57">
        <f t="shared" si="20"/>
        <v>0</v>
      </c>
    </row>
    <row r="93" spans="1:17" ht="12.75">
      <c r="A93" s="38" t="s">
        <v>90</v>
      </c>
      <c r="B93" s="38" t="s">
        <v>91</v>
      </c>
      <c r="D93" s="33">
        <v>0</v>
      </c>
      <c r="E93" s="32">
        <v>1000</v>
      </c>
      <c r="F93" s="32">
        <f t="shared" si="24"/>
        <v>-1000</v>
      </c>
      <c r="G93" s="32">
        <v>0</v>
      </c>
      <c r="H93" s="32"/>
      <c r="I93" s="32"/>
      <c r="J93" s="32"/>
      <c r="K93" s="32">
        <f t="shared" si="25"/>
        <v>0</v>
      </c>
      <c r="L93" s="32"/>
      <c r="M93" s="29">
        <f t="shared" si="26"/>
        <v>0</v>
      </c>
      <c r="O93" s="41">
        <f t="shared" si="19"/>
        <v>0</v>
      </c>
      <c r="P93" s="40"/>
      <c r="Q93" s="57">
        <f t="shared" si="20"/>
        <v>0</v>
      </c>
    </row>
    <row r="94" spans="1:17" ht="12.75">
      <c r="A94" s="38" t="s">
        <v>92</v>
      </c>
      <c r="B94" s="38" t="s">
        <v>201</v>
      </c>
      <c r="D94" s="33">
        <v>0</v>
      </c>
      <c r="E94" s="32">
        <v>2800</v>
      </c>
      <c r="F94" s="32">
        <f t="shared" si="24"/>
        <v>0</v>
      </c>
      <c r="G94" s="32">
        <v>2800</v>
      </c>
      <c r="H94" s="32"/>
      <c r="I94" s="32"/>
      <c r="J94" s="32"/>
      <c r="K94" s="32">
        <f t="shared" si="25"/>
        <v>2800</v>
      </c>
      <c r="L94" s="32">
        <v>2800</v>
      </c>
      <c r="M94" s="29">
        <f t="shared" si="26"/>
        <v>2800</v>
      </c>
      <c r="O94" s="41">
        <f t="shared" si="19"/>
        <v>0</v>
      </c>
      <c r="P94" s="40"/>
      <c r="Q94" s="57">
        <f t="shared" si="20"/>
        <v>0</v>
      </c>
    </row>
    <row r="95" spans="1:17" ht="12.75">
      <c r="A95" s="38" t="s">
        <v>93</v>
      </c>
      <c r="B95" s="38" t="s">
        <v>94</v>
      </c>
      <c r="D95" s="3">
        <v>0</v>
      </c>
      <c r="E95" s="4">
        <v>200</v>
      </c>
      <c r="F95" s="32">
        <f t="shared" si="24"/>
        <v>-200</v>
      </c>
      <c r="G95" s="32">
        <v>0</v>
      </c>
      <c r="H95" s="32"/>
      <c r="I95" s="32"/>
      <c r="J95" s="32"/>
      <c r="K95" s="32">
        <f t="shared" si="25"/>
        <v>0</v>
      </c>
      <c r="L95" s="32"/>
      <c r="M95" s="29">
        <f t="shared" si="26"/>
        <v>0</v>
      </c>
      <c r="O95" s="41">
        <f t="shared" si="19"/>
        <v>0</v>
      </c>
      <c r="P95" s="40"/>
      <c r="Q95" s="57">
        <f t="shared" si="20"/>
        <v>0</v>
      </c>
    </row>
    <row r="96" spans="1:17" ht="12.75">
      <c r="A96" s="38" t="s">
        <v>95</v>
      </c>
      <c r="B96" s="38" t="s">
        <v>96</v>
      </c>
      <c r="D96" s="33"/>
      <c r="E96" s="32">
        <v>1000</v>
      </c>
      <c r="F96" s="32">
        <f t="shared" si="24"/>
        <v>-300</v>
      </c>
      <c r="G96" s="32">
        <v>700</v>
      </c>
      <c r="H96" s="32"/>
      <c r="I96" s="32"/>
      <c r="J96" s="32"/>
      <c r="K96" s="32">
        <f t="shared" si="25"/>
        <v>700</v>
      </c>
      <c r="L96" s="32">
        <v>700</v>
      </c>
      <c r="M96" s="29">
        <f t="shared" si="26"/>
        <v>700</v>
      </c>
      <c r="N96" s="40" t="s">
        <v>179</v>
      </c>
      <c r="O96" s="41">
        <f t="shared" si="19"/>
        <v>0</v>
      </c>
      <c r="P96" s="40"/>
      <c r="Q96" s="57">
        <f t="shared" si="20"/>
        <v>0</v>
      </c>
    </row>
    <row r="97" spans="1:17" ht="12.75">
      <c r="A97" s="38" t="s">
        <v>202</v>
      </c>
      <c r="B97" s="38" t="s">
        <v>203</v>
      </c>
      <c r="D97" s="33"/>
      <c r="E97" s="32">
        <v>11865</v>
      </c>
      <c r="F97" s="32">
        <f t="shared" si="24"/>
        <v>-1945</v>
      </c>
      <c r="G97" s="32">
        <v>9920</v>
      </c>
      <c r="H97" s="32"/>
      <c r="I97" s="32"/>
      <c r="J97" s="32"/>
      <c r="K97" s="32">
        <f t="shared" si="25"/>
        <v>9920</v>
      </c>
      <c r="L97" s="32">
        <v>9920</v>
      </c>
      <c r="M97" s="29">
        <f t="shared" si="26"/>
        <v>9920</v>
      </c>
      <c r="N97" s="40" t="s">
        <v>179</v>
      </c>
      <c r="O97" s="41">
        <f t="shared" si="19"/>
        <v>0</v>
      </c>
      <c r="P97" s="40"/>
      <c r="Q97" s="57">
        <f t="shared" si="20"/>
        <v>0</v>
      </c>
    </row>
    <row r="98" spans="1:17" ht="12.75">
      <c r="A98" s="38" t="s">
        <v>97</v>
      </c>
      <c r="B98" s="38" t="s">
        <v>211</v>
      </c>
      <c r="D98" s="33">
        <v>107.85</v>
      </c>
      <c r="E98" s="32">
        <v>500</v>
      </c>
      <c r="F98" s="32">
        <f t="shared" si="24"/>
        <v>0</v>
      </c>
      <c r="G98" s="32">
        <v>500</v>
      </c>
      <c r="H98" s="32"/>
      <c r="I98" s="32"/>
      <c r="J98" s="32"/>
      <c r="K98" s="32">
        <f t="shared" si="25"/>
        <v>500</v>
      </c>
      <c r="L98" s="32">
        <v>500</v>
      </c>
      <c r="M98" s="29">
        <v>607.85</v>
      </c>
      <c r="N98" s="40"/>
      <c r="O98" s="41">
        <f t="shared" si="19"/>
        <v>0</v>
      </c>
      <c r="Q98" s="57">
        <f t="shared" si="20"/>
        <v>-107.85000000000002</v>
      </c>
    </row>
    <row r="99" spans="1:17" ht="12.75">
      <c r="A99" s="38" t="s">
        <v>98</v>
      </c>
      <c r="B99" s="38" t="s">
        <v>99</v>
      </c>
      <c r="D99" s="33">
        <v>0</v>
      </c>
      <c r="E99" s="32">
        <v>1850</v>
      </c>
      <c r="F99" s="32">
        <f t="shared" si="24"/>
        <v>0</v>
      </c>
      <c r="G99" s="32">
        <v>1850</v>
      </c>
      <c r="H99" s="32"/>
      <c r="I99" s="32"/>
      <c r="J99" s="32"/>
      <c r="K99" s="32">
        <f t="shared" si="25"/>
        <v>1850</v>
      </c>
      <c r="L99" s="32">
        <v>1850</v>
      </c>
      <c r="M99" s="29">
        <f t="shared" si="26"/>
        <v>1850</v>
      </c>
      <c r="N99" s="40" t="s">
        <v>179</v>
      </c>
      <c r="O99" s="41">
        <f>+K99+D99-M99</f>
        <v>0</v>
      </c>
      <c r="P99" s="40"/>
      <c r="Q99" s="57">
        <f t="shared" si="20"/>
        <v>0</v>
      </c>
    </row>
    <row r="100" spans="1:17" ht="12.75">
      <c r="A100" s="38" t="s">
        <v>207</v>
      </c>
      <c r="B100" s="38" t="s">
        <v>209</v>
      </c>
      <c r="D100" s="33"/>
      <c r="E100" s="32">
        <v>600</v>
      </c>
      <c r="F100" s="32">
        <f t="shared" si="24"/>
        <v>0</v>
      </c>
      <c r="G100" s="32">
        <v>600</v>
      </c>
      <c r="H100" s="32">
        <v>100</v>
      </c>
      <c r="I100" s="32"/>
      <c r="J100" s="32"/>
      <c r="K100" s="32">
        <f t="shared" si="25"/>
        <v>700</v>
      </c>
      <c r="L100" s="32">
        <v>600</v>
      </c>
      <c r="M100" s="29">
        <f t="shared" si="26"/>
        <v>700</v>
      </c>
      <c r="N100" s="40"/>
      <c r="O100" s="41">
        <f t="shared" si="19"/>
        <v>0</v>
      </c>
      <c r="P100" s="40"/>
      <c r="Q100" s="57">
        <f t="shared" si="20"/>
        <v>0</v>
      </c>
    </row>
    <row r="101" spans="1:17" ht="12.75">
      <c r="A101" s="38" t="s">
        <v>208</v>
      </c>
      <c r="B101" s="38" t="s">
        <v>210</v>
      </c>
      <c r="D101" s="33"/>
      <c r="E101" s="32">
        <v>700</v>
      </c>
      <c r="F101" s="32">
        <f t="shared" si="24"/>
        <v>0</v>
      </c>
      <c r="G101" s="32">
        <v>700</v>
      </c>
      <c r="H101" s="32"/>
      <c r="I101" s="32"/>
      <c r="J101" s="32"/>
      <c r="K101" s="32">
        <f>+G101+H101+I101</f>
        <v>700</v>
      </c>
      <c r="L101" s="32">
        <v>700</v>
      </c>
      <c r="M101" s="29">
        <f t="shared" si="26"/>
        <v>700</v>
      </c>
      <c r="N101" s="40"/>
      <c r="O101" s="41">
        <f t="shared" si="19"/>
        <v>0</v>
      </c>
      <c r="P101" s="40"/>
      <c r="Q101" s="1">
        <f>+L101+H101+I101+J101-M101</f>
        <v>0</v>
      </c>
    </row>
    <row r="102" spans="1:17" ht="12.75">
      <c r="A102" s="38" t="s">
        <v>225</v>
      </c>
      <c r="B102" s="38" t="s">
        <v>226</v>
      </c>
      <c r="D102" s="33"/>
      <c r="E102" s="32"/>
      <c r="F102" s="32">
        <f t="shared" si="24"/>
        <v>2500</v>
      </c>
      <c r="G102" s="32">
        <v>2500</v>
      </c>
      <c r="H102" s="32"/>
      <c r="I102" s="32"/>
      <c r="J102" s="32"/>
      <c r="K102" s="32">
        <v>2500</v>
      </c>
      <c r="L102" s="32">
        <v>2500</v>
      </c>
      <c r="M102" s="29">
        <v>2500</v>
      </c>
      <c r="N102" s="40"/>
      <c r="O102" s="41"/>
      <c r="P102" s="40"/>
      <c r="Q102" s="57">
        <f t="shared" si="20"/>
        <v>0</v>
      </c>
    </row>
    <row r="103" spans="2:17" s="6" customFormat="1" ht="12.75">
      <c r="B103" s="42" t="s">
        <v>100</v>
      </c>
      <c r="D103" s="34">
        <f>SUM(D91:D99)</f>
        <v>134.68</v>
      </c>
      <c r="E103" s="31">
        <f>SUM(E91:E101)</f>
        <v>22015</v>
      </c>
      <c r="F103" s="8">
        <f>SUM(F91:F102)</f>
        <v>-1545</v>
      </c>
      <c r="G103" s="31">
        <f>SUM(G91:G102)</f>
        <v>20470</v>
      </c>
      <c r="H103" s="31">
        <f>SUM(H91:H101)</f>
        <v>0</v>
      </c>
      <c r="I103" s="31">
        <f>SUM(I91:I101)</f>
        <v>0</v>
      </c>
      <c r="J103" s="31">
        <f>SUM(J91:J101)</f>
        <v>0</v>
      </c>
      <c r="K103" s="31">
        <f>SUM(K91:K102)</f>
        <v>20470</v>
      </c>
      <c r="L103" s="31">
        <f>SUM(L91:L102)</f>
        <v>20470</v>
      </c>
      <c r="M103" s="30">
        <f>SUM(M91:M102)</f>
        <v>20604.68</v>
      </c>
      <c r="N103" s="43"/>
      <c r="O103" s="41">
        <f>+K103+D103-M103</f>
        <v>0</v>
      </c>
      <c r="P103" s="43"/>
      <c r="Q103" s="57">
        <f t="shared" si="20"/>
        <v>-134.6800000000003</v>
      </c>
    </row>
    <row r="104" spans="4:17" ht="12.75">
      <c r="D104" s="3"/>
      <c r="E104" s="4"/>
      <c r="F104" s="4"/>
      <c r="G104" s="4"/>
      <c r="H104" s="4"/>
      <c r="I104" s="4"/>
      <c r="J104" s="4"/>
      <c r="K104" s="32"/>
      <c r="L104" s="4"/>
      <c r="M104" s="29"/>
      <c r="O104" s="41">
        <f t="shared" si="19"/>
        <v>0</v>
      </c>
      <c r="Q104" s="57">
        <f t="shared" si="20"/>
        <v>0</v>
      </c>
    </row>
    <row r="105" spans="1:17" ht="12.75">
      <c r="A105" s="38" t="s">
        <v>101</v>
      </c>
      <c r="B105" s="38" t="s">
        <v>102</v>
      </c>
      <c r="D105" s="3"/>
      <c r="E105" s="4"/>
      <c r="F105" s="4"/>
      <c r="G105" s="4"/>
      <c r="H105" s="4"/>
      <c r="I105" s="4"/>
      <c r="J105" s="4"/>
      <c r="K105" s="32"/>
      <c r="L105" s="4"/>
      <c r="M105" s="29"/>
      <c r="O105" s="41">
        <f t="shared" si="19"/>
        <v>0</v>
      </c>
      <c r="Q105" s="57">
        <f t="shared" si="20"/>
        <v>0</v>
      </c>
    </row>
    <row r="106" spans="1:17" ht="12.75">
      <c r="A106" s="38" t="s">
        <v>103</v>
      </c>
      <c r="B106" s="38" t="s">
        <v>104</v>
      </c>
      <c r="D106" s="33">
        <v>0</v>
      </c>
      <c r="E106" s="4">
        <v>19100</v>
      </c>
      <c r="F106" s="32">
        <f aca="true" t="shared" si="27" ref="F106:F114">+G106-E106</f>
        <v>1500</v>
      </c>
      <c r="G106" s="32">
        <v>20600</v>
      </c>
      <c r="H106" s="32"/>
      <c r="I106" s="32"/>
      <c r="J106" s="32"/>
      <c r="K106" s="32">
        <f aca="true" t="shared" si="28" ref="K106:K114">+G106+H106+I106</f>
        <v>20600</v>
      </c>
      <c r="L106" s="32">
        <v>20000</v>
      </c>
      <c r="M106" s="29">
        <f aca="true" t="shared" si="29" ref="M106:M114">+L106+I106+H106</f>
        <v>20000</v>
      </c>
      <c r="N106" s="40"/>
      <c r="O106" s="41">
        <f t="shared" si="19"/>
        <v>600</v>
      </c>
      <c r="P106" s="40"/>
      <c r="Q106" s="57">
        <f t="shared" si="20"/>
        <v>0</v>
      </c>
    </row>
    <row r="107" spans="1:17" ht="12.75">
      <c r="A107" s="38" t="s">
        <v>105</v>
      </c>
      <c r="B107" s="38" t="s">
        <v>106</v>
      </c>
      <c r="D107" s="33">
        <v>0</v>
      </c>
      <c r="E107" s="32">
        <v>1700</v>
      </c>
      <c r="F107" s="32">
        <f t="shared" si="27"/>
        <v>0</v>
      </c>
      <c r="G107" s="32">
        <v>1700</v>
      </c>
      <c r="H107" s="32"/>
      <c r="I107" s="32"/>
      <c r="J107" s="32"/>
      <c r="K107" s="32">
        <f t="shared" si="28"/>
        <v>1700</v>
      </c>
      <c r="L107" s="32">
        <v>1700</v>
      </c>
      <c r="M107" s="29">
        <f t="shared" si="29"/>
        <v>1700</v>
      </c>
      <c r="N107" s="40"/>
      <c r="O107" s="41">
        <f t="shared" si="19"/>
        <v>0</v>
      </c>
      <c r="P107" s="40"/>
      <c r="Q107" s="57">
        <f t="shared" si="20"/>
        <v>0</v>
      </c>
    </row>
    <row r="108" spans="1:17" ht="12.75">
      <c r="A108" s="38" t="s">
        <v>107</v>
      </c>
      <c r="B108" s="38" t="s">
        <v>108</v>
      </c>
      <c r="D108" s="33">
        <v>407.26</v>
      </c>
      <c r="E108" s="32">
        <v>1000</v>
      </c>
      <c r="F108" s="32">
        <f t="shared" si="27"/>
        <v>0</v>
      </c>
      <c r="G108" s="32">
        <v>1000</v>
      </c>
      <c r="H108" s="32"/>
      <c r="I108" s="32"/>
      <c r="J108" s="32"/>
      <c r="K108" s="32">
        <f t="shared" si="28"/>
        <v>1000</v>
      </c>
      <c r="L108" s="32">
        <v>1200</v>
      </c>
      <c r="M108" s="29">
        <f t="shared" si="29"/>
        <v>1200</v>
      </c>
      <c r="N108" s="40"/>
      <c r="O108" s="41">
        <f t="shared" si="19"/>
        <v>207.26</v>
      </c>
      <c r="P108" s="40"/>
      <c r="Q108" s="57">
        <f t="shared" si="20"/>
        <v>0</v>
      </c>
    </row>
    <row r="109" spans="1:17" ht="12.75">
      <c r="A109" s="38" t="s">
        <v>109</v>
      </c>
      <c r="B109" s="38" t="s">
        <v>110</v>
      </c>
      <c r="D109" s="33">
        <v>41.16</v>
      </c>
      <c r="E109" s="32">
        <v>2000</v>
      </c>
      <c r="F109" s="32">
        <f t="shared" si="27"/>
        <v>2000</v>
      </c>
      <c r="G109" s="32">
        <v>4000</v>
      </c>
      <c r="H109" s="32"/>
      <c r="I109" s="32"/>
      <c r="J109" s="32"/>
      <c r="K109" s="32">
        <f t="shared" si="28"/>
        <v>4000</v>
      </c>
      <c r="L109" s="32">
        <v>3800</v>
      </c>
      <c r="M109" s="29">
        <f t="shared" si="29"/>
        <v>3800</v>
      </c>
      <c r="O109" s="41">
        <f t="shared" si="19"/>
        <v>241.15999999999985</v>
      </c>
      <c r="P109" s="40"/>
      <c r="Q109" s="57">
        <f t="shared" si="20"/>
        <v>0</v>
      </c>
    </row>
    <row r="110" spans="1:17" ht="12.75">
      <c r="A110" s="38" t="s">
        <v>111</v>
      </c>
      <c r="B110" s="38" t="s">
        <v>112</v>
      </c>
      <c r="D110" s="33">
        <v>18.17</v>
      </c>
      <c r="E110" s="32">
        <v>200</v>
      </c>
      <c r="F110" s="32">
        <f t="shared" si="27"/>
        <v>-100</v>
      </c>
      <c r="G110" s="32">
        <v>100</v>
      </c>
      <c r="H110" s="32"/>
      <c r="I110" s="32"/>
      <c r="J110" s="32"/>
      <c r="K110" s="32">
        <f t="shared" si="28"/>
        <v>100</v>
      </c>
      <c r="L110" s="32">
        <v>100</v>
      </c>
      <c r="M110" s="29">
        <f t="shared" si="29"/>
        <v>100</v>
      </c>
      <c r="N110" s="40"/>
      <c r="O110" s="41">
        <f t="shared" si="19"/>
        <v>18.17</v>
      </c>
      <c r="P110" s="40"/>
      <c r="Q110" s="57">
        <f t="shared" si="20"/>
        <v>0</v>
      </c>
    </row>
    <row r="111" spans="1:17" ht="12.75">
      <c r="A111" s="38" t="s">
        <v>113</v>
      </c>
      <c r="B111" s="38" t="s">
        <v>114</v>
      </c>
      <c r="D111" s="33">
        <v>0</v>
      </c>
      <c r="E111" s="32">
        <v>1000</v>
      </c>
      <c r="F111" s="32">
        <f t="shared" si="27"/>
        <v>-400</v>
      </c>
      <c r="G111" s="32">
        <v>600</v>
      </c>
      <c r="H111" s="32"/>
      <c r="I111" s="32"/>
      <c r="J111" s="32"/>
      <c r="K111" s="32">
        <f t="shared" si="28"/>
        <v>600</v>
      </c>
      <c r="L111" s="32">
        <v>600</v>
      </c>
      <c r="M111" s="29">
        <f t="shared" si="29"/>
        <v>600</v>
      </c>
      <c r="N111" s="40"/>
      <c r="O111" s="41">
        <f t="shared" si="19"/>
        <v>0</v>
      </c>
      <c r="P111" s="40"/>
      <c r="Q111" s="57">
        <f t="shared" si="20"/>
        <v>0</v>
      </c>
    </row>
    <row r="112" spans="1:17" ht="12.75">
      <c r="A112" s="38" t="s">
        <v>115</v>
      </c>
      <c r="B112" s="38" t="s">
        <v>116</v>
      </c>
      <c r="D112" s="33">
        <v>0</v>
      </c>
      <c r="E112" s="32">
        <v>2000</v>
      </c>
      <c r="F112" s="32">
        <f t="shared" si="27"/>
        <v>-1000</v>
      </c>
      <c r="G112" s="32">
        <v>1000</v>
      </c>
      <c r="H112" s="32"/>
      <c r="I112" s="32"/>
      <c r="J112" s="32"/>
      <c r="K112" s="32">
        <f t="shared" si="28"/>
        <v>1000</v>
      </c>
      <c r="L112" s="32">
        <v>1100</v>
      </c>
      <c r="M112" s="29">
        <v>1000</v>
      </c>
      <c r="N112" s="40"/>
      <c r="O112" s="41">
        <f t="shared" si="19"/>
        <v>0</v>
      </c>
      <c r="P112" s="40"/>
      <c r="Q112" s="57">
        <f t="shared" si="20"/>
        <v>100</v>
      </c>
    </row>
    <row r="113" spans="1:17" ht="12.75">
      <c r="A113" s="38" t="s">
        <v>117</v>
      </c>
      <c r="B113" s="38" t="s">
        <v>118</v>
      </c>
      <c r="D113" s="33">
        <v>0</v>
      </c>
      <c r="E113" s="32">
        <v>1800</v>
      </c>
      <c r="F113" s="32">
        <f t="shared" si="27"/>
        <v>0</v>
      </c>
      <c r="G113" s="32">
        <v>1800</v>
      </c>
      <c r="H113" s="32"/>
      <c r="I113" s="32"/>
      <c r="J113" s="32"/>
      <c r="K113" s="32">
        <f t="shared" si="28"/>
        <v>1800</v>
      </c>
      <c r="L113" s="32">
        <v>1800</v>
      </c>
      <c r="M113" s="29">
        <f t="shared" si="29"/>
        <v>1800</v>
      </c>
      <c r="O113" s="41">
        <f t="shared" si="19"/>
        <v>0</v>
      </c>
      <c r="P113" s="40"/>
      <c r="Q113" s="57">
        <f t="shared" si="20"/>
        <v>0</v>
      </c>
    </row>
    <row r="114" spans="1:17" ht="12.75">
      <c r="A114" s="38" t="s">
        <v>119</v>
      </c>
      <c r="B114" s="38" t="s">
        <v>120</v>
      </c>
      <c r="D114" s="33">
        <v>0</v>
      </c>
      <c r="E114" s="32"/>
      <c r="F114" s="32">
        <f t="shared" si="27"/>
        <v>0</v>
      </c>
      <c r="G114" s="32">
        <v>0</v>
      </c>
      <c r="H114" s="32"/>
      <c r="I114" s="32"/>
      <c r="J114" s="32"/>
      <c r="K114" s="32">
        <f t="shared" si="28"/>
        <v>0</v>
      </c>
      <c r="L114" s="32"/>
      <c r="M114" s="29">
        <f t="shared" si="29"/>
        <v>0</v>
      </c>
      <c r="N114" s="40"/>
      <c r="O114" s="41">
        <f t="shared" si="19"/>
        <v>0</v>
      </c>
      <c r="P114" s="40"/>
      <c r="Q114" s="57">
        <f t="shared" si="20"/>
        <v>0</v>
      </c>
    </row>
    <row r="115" spans="2:17" s="6" customFormat="1" ht="13.5" thickBot="1">
      <c r="B115" s="42" t="s">
        <v>121</v>
      </c>
      <c r="D115" s="34">
        <f aca="true" t="shared" si="30" ref="D115:M115">SUM(D106:D114)</f>
        <v>466.59</v>
      </c>
      <c r="E115" s="31">
        <f t="shared" si="30"/>
        <v>28800</v>
      </c>
      <c r="F115" s="31">
        <f t="shared" si="30"/>
        <v>2000</v>
      </c>
      <c r="G115" s="31">
        <f t="shared" si="30"/>
        <v>30800</v>
      </c>
      <c r="H115" s="31">
        <f t="shared" si="30"/>
        <v>0</v>
      </c>
      <c r="I115" s="31">
        <f t="shared" si="30"/>
        <v>0</v>
      </c>
      <c r="J115" s="31">
        <f>SUM(J106:J114)</f>
        <v>0</v>
      </c>
      <c r="K115" s="31">
        <f t="shared" si="30"/>
        <v>30800</v>
      </c>
      <c r="L115" s="31">
        <f t="shared" si="30"/>
        <v>30300</v>
      </c>
      <c r="M115" s="30">
        <f t="shared" si="30"/>
        <v>30200</v>
      </c>
      <c r="N115" s="43"/>
      <c r="O115" s="41">
        <f t="shared" si="19"/>
        <v>1066.5900000000001</v>
      </c>
      <c r="P115" s="43"/>
      <c r="Q115" s="57">
        <f t="shared" si="20"/>
        <v>100</v>
      </c>
    </row>
    <row r="116" spans="4:17" ht="64.5" thickBot="1">
      <c r="D116" s="56" t="s">
        <v>216</v>
      </c>
      <c r="E116" s="56" t="s">
        <v>217</v>
      </c>
      <c r="F116" s="56" t="s">
        <v>178</v>
      </c>
      <c r="G116" s="56" t="s">
        <v>218</v>
      </c>
      <c r="H116" s="56" t="s">
        <v>180</v>
      </c>
      <c r="I116" s="56" t="s">
        <v>219</v>
      </c>
      <c r="J116" s="56" t="s">
        <v>212</v>
      </c>
      <c r="K116" s="56" t="s">
        <v>220</v>
      </c>
      <c r="L116" s="56" t="s">
        <v>230</v>
      </c>
      <c r="M116" s="56" t="s">
        <v>221</v>
      </c>
      <c r="O116" s="41" t="e">
        <f t="shared" si="19"/>
        <v>#VALUE!</v>
      </c>
      <c r="Q116" s="57" t="e">
        <f t="shared" si="20"/>
        <v>#VALUE!</v>
      </c>
    </row>
    <row r="117" spans="1:17" ht="12.75">
      <c r="A117" s="38" t="s">
        <v>122</v>
      </c>
      <c r="B117" s="38" t="s">
        <v>123</v>
      </c>
      <c r="D117" s="3"/>
      <c r="E117" s="4"/>
      <c r="F117" s="4"/>
      <c r="G117" s="4"/>
      <c r="H117" s="4"/>
      <c r="I117" s="4"/>
      <c r="J117" s="4"/>
      <c r="K117" s="32"/>
      <c r="L117" s="4"/>
      <c r="M117" s="29"/>
      <c r="O117" s="41">
        <f t="shared" si="19"/>
        <v>0</v>
      </c>
      <c r="Q117" s="57">
        <f t="shared" si="20"/>
        <v>0</v>
      </c>
    </row>
    <row r="118" spans="1:17" ht="12.75">
      <c r="A118" s="38" t="s">
        <v>124</v>
      </c>
      <c r="B118" s="38" t="s">
        <v>125</v>
      </c>
      <c r="D118" s="3"/>
      <c r="E118" s="4">
        <v>3000</v>
      </c>
      <c r="F118" s="32">
        <f>+G118-E118</f>
        <v>0</v>
      </c>
      <c r="G118" s="4">
        <v>3000</v>
      </c>
      <c r="H118" s="4"/>
      <c r="I118" s="4"/>
      <c r="J118" s="4"/>
      <c r="K118" s="32">
        <f>+G118+H118+I118</f>
        <v>3000</v>
      </c>
      <c r="L118" s="32">
        <v>3000</v>
      </c>
      <c r="M118" s="29">
        <f>+L118+I118+H118</f>
        <v>3000</v>
      </c>
      <c r="O118" s="41">
        <f t="shared" si="19"/>
        <v>0</v>
      </c>
      <c r="Q118" s="57">
        <f t="shared" si="20"/>
        <v>0</v>
      </c>
    </row>
    <row r="119" spans="1:17" ht="12.75">
      <c r="A119" s="38" t="s">
        <v>126</v>
      </c>
      <c r="B119" s="38" t="s">
        <v>127</v>
      </c>
      <c r="D119" s="33">
        <v>0</v>
      </c>
      <c r="E119" s="4">
        <v>3000</v>
      </c>
      <c r="F119" s="32">
        <f>+G119-E119</f>
        <v>500</v>
      </c>
      <c r="G119" s="32">
        <v>3500</v>
      </c>
      <c r="H119" s="32"/>
      <c r="I119" s="32"/>
      <c r="J119" s="32"/>
      <c r="K119" s="32">
        <f>+G119+H119+I119</f>
        <v>3500</v>
      </c>
      <c r="L119" s="32">
        <v>3500</v>
      </c>
      <c r="M119" s="29">
        <f>+L119+I119+H119</f>
        <v>3500</v>
      </c>
      <c r="N119" s="40"/>
      <c r="O119" s="41">
        <f t="shared" si="19"/>
        <v>0</v>
      </c>
      <c r="P119" s="40"/>
      <c r="Q119" s="57">
        <f t="shared" si="20"/>
        <v>0</v>
      </c>
    </row>
    <row r="120" spans="1:17" ht="12.75">
      <c r="A120" s="38" t="s">
        <v>128</v>
      </c>
      <c r="B120" s="38" t="s">
        <v>129</v>
      </c>
      <c r="D120" s="3">
        <v>0</v>
      </c>
      <c r="E120" s="32">
        <v>200</v>
      </c>
      <c r="F120" s="32">
        <f>+G120-E120</f>
        <v>0</v>
      </c>
      <c r="G120" s="32">
        <v>200</v>
      </c>
      <c r="H120" s="32"/>
      <c r="I120" s="32"/>
      <c r="J120" s="32"/>
      <c r="K120" s="32">
        <f>+G120+H120+I120</f>
        <v>200</v>
      </c>
      <c r="L120" s="32">
        <v>200</v>
      </c>
      <c r="M120" s="29">
        <f>+L120+I120+H120</f>
        <v>200</v>
      </c>
      <c r="O120" s="41">
        <f t="shared" si="19"/>
        <v>0</v>
      </c>
      <c r="Q120" s="57">
        <f t="shared" si="20"/>
        <v>0</v>
      </c>
    </row>
    <row r="121" spans="1:17" ht="12.75">
      <c r="A121" s="38" t="s">
        <v>130</v>
      </c>
      <c r="B121" s="38" t="s">
        <v>131</v>
      </c>
      <c r="D121" s="3">
        <v>19.52</v>
      </c>
      <c r="E121" s="32">
        <v>3500</v>
      </c>
      <c r="F121" s="32">
        <f>+G121-E121</f>
        <v>0</v>
      </c>
      <c r="G121" s="32">
        <v>3500</v>
      </c>
      <c r="H121" s="32"/>
      <c r="I121" s="32"/>
      <c r="J121" s="32"/>
      <c r="K121" s="32">
        <f>+G121+H121+I121</f>
        <v>3500</v>
      </c>
      <c r="L121" s="32">
        <v>3500</v>
      </c>
      <c r="M121" s="29">
        <f>+L121+I121+H121</f>
        <v>3500</v>
      </c>
      <c r="N121" s="40"/>
      <c r="O121" s="41">
        <f t="shared" si="19"/>
        <v>19.519999999999982</v>
      </c>
      <c r="P121" s="40"/>
      <c r="Q121" s="57">
        <f t="shared" si="20"/>
        <v>0</v>
      </c>
    </row>
    <row r="122" spans="2:17" s="6" customFormat="1" ht="12.75">
      <c r="B122" s="42" t="s">
        <v>132</v>
      </c>
      <c r="D122" s="7">
        <f aca="true" t="shared" si="31" ref="D122:M122">SUM(D118:D121)</f>
        <v>19.52</v>
      </c>
      <c r="E122" s="31">
        <f t="shared" si="31"/>
        <v>9700</v>
      </c>
      <c r="F122" s="31">
        <f t="shared" si="31"/>
        <v>500</v>
      </c>
      <c r="G122" s="31">
        <f t="shared" si="31"/>
        <v>10200</v>
      </c>
      <c r="H122" s="31">
        <f t="shared" si="31"/>
        <v>0</v>
      </c>
      <c r="I122" s="31">
        <f t="shared" si="31"/>
        <v>0</v>
      </c>
      <c r="J122" s="31">
        <f>SUM(J118:J121)</f>
        <v>0</v>
      </c>
      <c r="K122" s="31">
        <f t="shared" si="31"/>
        <v>10200</v>
      </c>
      <c r="L122" s="31">
        <f t="shared" si="31"/>
        <v>10200</v>
      </c>
      <c r="M122" s="30">
        <f t="shared" si="31"/>
        <v>10200</v>
      </c>
      <c r="N122" s="43"/>
      <c r="O122" s="41">
        <f t="shared" si="19"/>
        <v>19.520000000000437</v>
      </c>
      <c r="P122" s="43"/>
      <c r="Q122" s="57">
        <f t="shared" si="20"/>
        <v>0</v>
      </c>
    </row>
    <row r="123" spans="4:17" ht="12.75">
      <c r="D123" s="3"/>
      <c r="E123" s="4"/>
      <c r="F123" s="4"/>
      <c r="G123" s="4"/>
      <c r="H123" s="4"/>
      <c r="I123" s="4"/>
      <c r="J123" s="4"/>
      <c r="K123" s="32"/>
      <c r="L123" s="4"/>
      <c r="M123" s="29"/>
      <c r="O123" s="41">
        <f t="shared" si="19"/>
        <v>0</v>
      </c>
      <c r="Q123" s="57">
        <f t="shared" si="20"/>
        <v>0</v>
      </c>
    </row>
    <row r="124" spans="1:17" ht="12.75">
      <c r="A124" s="38" t="s">
        <v>133</v>
      </c>
      <c r="B124" s="38" t="s">
        <v>134</v>
      </c>
      <c r="D124" s="3"/>
      <c r="E124" s="4"/>
      <c r="F124" s="4"/>
      <c r="G124" s="4"/>
      <c r="H124" s="4"/>
      <c r="I124" s="4"/>
      <c r="J124" s="4"/>
      <c r="K124" s="32"/>
      <c r="L124" s="4"/>
      <c r="M124" s="29"/>
      <c r="O124" s="41">
        <f t="shared" si="19"/>
        <v>0</v>
      </c>
      <c r="Q124" s="57">
        <f t="shared" si="20"/>
        <v>0</v>
      </c>
    </row>
    <row r="125" spans="1:17" ht="12.75">
      <c r="A125" s="38" t="s">
        <v>135</v>
      </c>
      <c r="B125" s="38" t="s">
        <v>136</v>
      </c>
      <c r="D125" s="33"/>
      <c r="E125" s="4">
        <v>200</v>
      </c>
      <c r="F125" s="32">
        <f>+G125-E125</f>
        <v>0</v>
      </c>
      <c r="G125" s="32">
        <v>200</v>
      </c>
      <c r="H125" s="32"/>
      <c r="I125" s="32"/>
      <c r="J125" s="32"/>
      <c r="K125" s="32">
        <f>+G125+H125+I125</f>
        <v>200</v>
      </c>
      <c r="L125" s="32">
        <v>200</v>
      </c>
      <c r="M125" s="29">
        <f>+L125+I125+H125</f>
        <v>200</v>
      </c>
      <c r="N125" s="1" t="s">
        <v>229</v>
      </c>
      <c r="O125" s="41">
        <f t="shared" si="19"/>
        <v>0</v>
      </c>
      <c r="P125" s="40"/>
      <c r="Q125" s="57">
        <f t="shared" si="20"/>
        <v>0</v>
      </c>
    </row>
    <row r="126" spans="1:17" ht="12.75">
      <c r="A126" s="38" t="s">
        <v>137</v>
      </c>
      <c r="B126" s="38" t="s">
        <v>138</v>
      </c>
      <c r="D126" s="3">
        <v>0</v>
      </c>
      <c r="E126" s="4">
        <v>0</v>
      </c>
      <c r="F126" s="32">
        <f>+G126-E126</f>
        <v>0</v>
      </c>
      <c r="G126" s="4">
        <v>0</v>
      </c>
      <c r="H126" s="4"/>
      <c r="I126" s="4"/>
      <c r="J126" s="4"/>
      <c r="K126" s="32">
        <f>+G126+H126+I126</f>
        <v>0</v>
      </c>
      <c r="L126" s="32"/>
      <c r="M126" s="29">
        <f>+L126+I126+H126</f>
        <v>0</v>
      </c>
      <c r="O126" s="41">
        <f t="shared" si="19"/>
        <v>0</v>
      </c>
      <c r="Q126" s="57">
        <f t="shared" si="20"/>
        <v>0</v>
      </c>
    </row>
    <row r="127" spans="1:17" ht="12.75">
      <c r="A127" s="38" t="s">
        <v>139</v>
      </c>
      <c r="B127" s="38" t="s">
        <v>140</v>
      </c>
      <c r="D127" s="33">
        <v>36.6</v>
      </c>
      <c r="E127" s="32">
        <v>2200</v>
      </c>
      <c r="F127" s="32">
        <f>+G127-E127</f>
        <v>0</v>
      </c>
      <c r="G127" s="32">
        <v>2200</v>
      </c>
      <c r="H127" s="32"/>
      <c r="I127" s="32"/>
      <c r="J127" s="32"/>
      <c r="K127" s="32">
        <f>+G127+H127+I127</f>
        <v>2200</v>
      </c>
      <c r="L127" s="32">
        <v>2200</v>
      </c>
      <c r="M127" s="29">
        <v>2236.6</v>
      </c>
      <c r="N127" s="40"/>
      <c r="O127" s="41">
        <f t="shared" si="19"/>
        <v>0</v>
      </c>
      <c r="Q127" s="57">
        <f t="shared" si="20"/>
        <v>-36.59999999999991</v>
      </c>
    </row>
    <row r="128" spans="2:17" s="6" customFormat="1" ht="12.75">
      <c r="B128" s="42" t="s">
        <v>141</v>
      </c>
      <c r="D128" s="34">
        <f aca="true" t="shared" si="32" ref="D128:M128">SUM(D125:D127)</f>
        <v>36.6</v>
      </c>
      <c r="E128" s="31">
        <f t="shared" si="32"/>
        <v>2400</v>
      </c>
      <c r="F128" s="31">
        <f t="shared" si="32"/>
        <v>0</v>
      </c>
      <c r="G128" s="31">
        <f t="shared" si="32"/>
        <v>2400</v>
      </c>
      <c r="H128" s="31">
        <f t="shared" si="32"/>
        <v>0</v>
      </c>
      <c r="I128" s="31">
        <f t="shared" si="32"/>
        <v>0</v>
      </c>
      <c r="J128" s="31">
        <f>SUM(J125:J127)</f>
        <v>0</v>
      </c>
      <c r="K128" s="31">
        <f t="shared" si="32"/>
        <v>2400</v>
      </c>
      <c r="L128" s="31">
        <f t="shared" si="32"/>
        <v>2400</v>
      </c>
      <c r="M128" s="30">
        <f t="shared" si="32"/>
        <v>2436.6</v>
      </c>
      <c r="N128" s="43"/>
      <c r="O128" s="41">
        <f t="shared" si="19"/>
        <v>0</v>
      </c>
      <c r="P128" s="43"/>
      <c r="Q128" s="57">
        <f t="shared" si="20"/>
        <v>-36.59999999999991</v>
      </c>
    </row>
    <row r="129" spans="4:17" ht="12.75">
      <c r="D129" s="3"/>
      <c r="E129" s="4"/>
      <c r="F129" s="4"/>
      <c r="G129" s="4"/>
      <c r="H129" s="4"/>
      <c r="I129" s="4"/>
      <c r="J129" s="4"/>
      <c r="K129" s="32"/>
      <c r="L129" s="4"/>
      <c r="M129" s="29"/>
      <c r="O129" s="41">
        <f t="shared" si="19"/>
        <v>0</v>
      </c>
      <c r="Q129" s="57">
        <f t="shared" si="20"/>
        <v>0</v>
      </c>
    </row>
    <row r="130" spans="1:17" ht="12.75">
      <c r="A130" s="38" t="s">
        <v>142</v>
      </c>
      <c r="B130" s="38" t="s">
        <v>143</v>
      </c>
      <c r="D130" s="3"/>
      <c r="E130" s="4"/>
      <c r="F130" s="4"/>
      <c r="G130" s="4"/>
      <c r="H130" s="4"/>
      <c r="I130" s="4"/>
      <c r="J130" s="4"/>
      <c r="K130" s="32"/>
      <c r="L130" s="4"/>
      <c r="M130" s="29"/>
      <c r="O130" s="41">
        <f t="shared" si="19"/>
        <v>0</v>
      </c>
      <c r="Q130" s="57">
        <f t="shared" si="20"/>
        <v>0</v>
      </c>
    </row>
    <row r="131" spans="1:17" ht="12.75">
      <c r="A131" s="38" t="s">
        <v>144</v>
      </c>
      <c r="B131" s="38" t="s">
        <v>145</v>
      </c>
      <c r="D131" s="33">
        <v>0</v>
      </c>
      <c r="E131" s="4">
        <v>2000</v>
      </c>
      <c r="F131" s="32">
        <f>+G131-E131</f>
        <v>0</v>
      </c>
      <c r="G131" s="32">
        <v>2000</v>
      </c>
      <c r="H131" s="32"/>
      <c r="I131" s="32"/>
      <c r="J131" s="32"/>
      <c r="K131" s="32">
        <f>+G131+H131+I131</f>
        <v>2000</v>
      </c>
      <c r="L131" s="32">
        <v>2000</v>
      </c>
      <c r="M131" s="29">
        <f>+L131+I131+H131</f>
        <v>2000</v>
      </c>
      <c r="O131" s="41">
        <f t="shared" si="19"/>
        <v>0</v>
      </c>
      <c r="P131" s="40"/>
      <c r="Q131" s="57">
        <f t="shared" si="20"/>
        <v>0</v>
      </c>
    </row>
    <row r="132" spans="1:17" ht="12.75">
      <c r="A132" s="38" t="s">
        <v>146</v>
      </c>
      <c r="B132" s="38" t="s">
        <v>147</v>
      </c>
      <c r="D132" s="33">
        <v>302.45</v>
      </c>
      <c r="E132" s="32">
        <v>2200</v>
      </c>
      <c r="F132" s="32">
        <f>+G132-E132</f>
        <v>200</v>
      </c>
      <c r="G132" s="32">
        <v>2400</v>
      </c>
      <c r="H132" s="32"/>
      <c r="I132" s="32"/>
      <c r="J132" s="32"/>
      <c r="K132" s="32">
        <f>+G132+H132+I132</f>
        <v>2400</v>
      </c>
      <c r="L132" s="32">
        <v>2400</v>
      </c>
      <c r="M132" s="29">
        <f>+L132+I132+H132</f>
        <v>2400</v>
      </c>
      <c r="O132" s="41">
        <f t="shared" si="19"/>
        <v>302.4499999999998</v>
      </c>
      <c r="P132" s="40"/>
      <c r="Q132" s="57">
        <f t="shared" si="20"/>
        <v>0</v>
      </c>
    </row>
    <row r="133" spans="1:17" ht="12.75">
      <c r="A133" s="38" t="s">
        <v>148</v>
      </c>
      <c r="B133" s="38" t="s">
        <v>149</v>
      </c>
      <c r="D133" s="33">
        <v>1145.78</v>
      </c>
      <c r="E133" s="32">
        <v>2700</v>
      </c>
      <c r="F133" s="32">
        <f>+G133-E133</f>
        <v>100</v>
      </c>
      <c r="G133" s="32">
        <v>2800</v>
      </c>
      <c r="H133" s="32"/>
      <c r="I133" s="32"/>
      <c r="J133" s="32"/>
      <c r="K133" s="32">
        <f>+G133+H133+I133</f>
        <v>2800</v>
      </c>
      <c r="L133" s="32">
        <v>3500</v>
      </c>
      <c r="M133" s="29">
        <f>+L133+I133+H133</f>
        <v>3500</v>
      </c>
      <c r="O133" s="41">
        <f t="shared" si="19"/>
        <v>445.77999999999975</v>
      </c>
      <c r="P133" s="40"/>
      <c r="Q133" s="57">
        <f t="shared" si="20"/>
        <v>0</v>
      </c>
    </row>
    <row r="134" spans="2:17" s="6" customFormat="1" ht="12.75">
      <c r="B134" s="42" t="s">
        <v>150</v>
      </c>
      <c r="D134" s="34">
        <f aca="true" t="shared" si="33" ref="D134:M134">SUM(D131:D133)</f>
        <v>1448.23</v>
      </c>
      <c r="E134" s="31">
        <f t="shared" si="33"/>
        <v>6900</v>
      </c>
      <c r="F134" s="31">
        <f t="shared" si="33"/>
        <v>300</v>
      </c>
      <c r="G134" s="31">
        <f t="shared" si="33"/>
        <v>7200</v>
      </c>
      <c r="H134" s="31">
        <f t="shared" si="33"/>
        <v>0</v>
      </c>
      <c r="I134" s="31">
        <f t="shared" si="33"/>
        <v>0</v>
      </c>
      <c r="J134" s="31">
        <f>SUM(J131:J133)</f>
        <v>0</v>
      </c>
      <c r="K134" s="31">
        <f t="shared" si="33"/>
        <v>7200</v>
      </c>
      <c r="L134" s="31">
        <f t="shared" si="33"/>
        <v>7900</v>
      </c>
      <c r="M134" s="30">
        <f t="shared" si="33"/>
        <v>7900</v>
      </c>
      <c r="O134" s="41">
        <f t="shared" si="19"/>
        <v>748.2299999999996</v>
      </c>
      <c r="P134" s="43"/>
      <c r="Q134" s="57">
        <f t="shared" si="20"/>
        <v>0</v>
      </c>
    </row>
    <row r="135" spans="4:17" ht="12.75">
      <c r="D135" s="3"/>
      <c r="E135" s="4"/>
      <c r="F135" s="4"/>
      <c r="G135" s="4"/>
      <c r="H135" s="4"/>
      <c r="I135" s="4"/>
      <c r="J135" s="4"/>
      <c r="K135" s="32"/>
      <c r="L135" s="4"/>
      <c r="M135" s="29"/>
      <c r="O135" s="41">
        <f t="shared" si="19"/>
        <v>0</v>
      </c>
      <c r="Q135" s="57">
        <f t="shared" si="20"/>
        <v>0</v>
      </c>
    </row>
    <row r="136" spans="1:17" ht="12.75">
      <c r="A136" s="38" t="s">
        <v>151</v>
      </c>
      <c r="B136" s="38" t="s">
        <v>152</v>
      </c>
      <c r="D136" s="3"/>
      <c r="E136" s="4"/>
      <c r="F136" s="4"/>
      <c r="G136" s="4"/>
      <c r="H136" s="4"/>
      <c r="I136" s="4"/>
      <c r="J136" s="4"/>
      <c r="K136" s="32"/>
      <c r="L136" s="4"/>
      <c r="M136" s="29"/>
      <c r="O136" s="41">
        <f t="shared" si="19"/>
        <v>0</v>
      </c>
      <c r="Q136" s="57">
        <f t="shared" si="20"/>
        <v>0</v>
      </c>
    </row>
    <row r="137" spans="1:17" ht="12.75">
      <c r="A137" s="38" t="s">
        <v>153</v>
      </c>
      <c r="B137" s="38" t="s">
        <v>154</v>
      </c>
      <c r="D137" s="33">
        <v>0</v>
      </c>
      <c r="E137" s="4">
        <v>3327</v>
      </c>
      <c r="F137" s="32">
        <f>+G137-E137</f>
        <v>-2142</v>
      </c>
      <c r="G137" s="32">
        <v>1185</v>
      </c>
      <c r="H137" s="32"/>
      <c r="I137" s="32"/>
      <c r="J137" s="32"/>
      <c r="K137" s="32">
        <f>+G137+H137+I137</f>
        <v>1185</v>
      </c>
      <c r="L137" s="32">
        <v>1185</v>
      </c>
      <c r="M137" s="29">
        <f>+L137+I137+H137</f>
        <v>1185</v>
      </c>
      <c r="O137" s="41">
        <f t="shared" si="19"/>
        <v>0</v>
      </c>
      <c r="Q137" s="57">
        <f t="shared" si="20"/>
        <v>0</v>
      </c>
    </row>
    <row r="138" spans="1:17" ht="12.75">
      <c r="A138" s="38" t="s">
        <v>195</v>
      </c>
      <c r="B138" s="38" t="s">
        <v>196</v>
      </c>
      <c r="D138" s="33"/>
      <c r="E138" s="4"/>
      <c r="F138" s="32"/>
      <c r="G138" s="32"/>
      <c r="H138" s="32"/>
      <c r="I138" s="32"/>
      <c r="J138" s="32"/>
      <c r="K138" s="32">
        <f>+G138+H138+I138</f>
        <v>0</v>
      </c>
      <c r="L138" s="32"/>
      <c r="M138" s="29">
        <f>+L138+I138+H138</f>
        <v>0</v>
      </c>
      <c r="O138" s="41">
        <f t="shared" si="19"/>
        <v>0</v>
      </c>
      <c r="Q138" s="57">
        <f t="shared" si="20"/>
        <v>0</v>
      </c>
    </row>
    <row r="139" spans="2:17" s="6" customFormat="1" ht="12.75">
      <c r="B139" s="42" t="s">
        <v>155</v>
      </c>
      <c r="D139" s="7">
        <f>+D137</f>
        <v>0</v>
      </c>
      <c r="E139" s="31">
        <f>+E137+E138</f>
        <v>3327</v>
      </c>
      <c r="F139" s="31">
        <f aca="true" t="shared" si="34" ref="F139:M139">+F137+F138</f>
        <v>-2142</v>
      </c>
      <c r="G139" s="31">
        <f t="shared" si="34"/>
        <v>1185</v>
      </c>
      <c r="H139" s="31">
        <f t="shared" si="34"/>
        <v>0</v>
      </c>
      <c r="I139" s="31">
        <f t="shared" si="34"/>
        <v>0</v>
      </c>
      <c r="J139" s="31">
        <f>+J137+J138</f>
        <v>0</v>
      </c>
      <c r="K139" s="31">
        <f>+K137+K138</f>
        <v>1185</v>
      </c>
      <c r="L139" s="31">
        <f t="shared" si="34"/>
        <v>1185</v>
      </c>
      <c r="M139" s="30">
        <f t="shared" si="34"/>
        <v>1185</v>
      </c>
      <c r="O139" s="41">
        <f t="shared" si="19"/>
        <v>0</v>
      </c>
      <c r="Q139" s="57">
        <f t="shared" si="20"/>
        <v>0</v>
      </c>
    </row>
    <row r="140" spans="4:17" ht="12.75">
      <c r="D140" s="3"/>
      <c r="E140" s="4"/>
      <c r="F140" s="4"/>
      <c r="G140" s="4"/>
      <c r="H140" s="4"/>
      <c r="I140" s="4"/>
      <c r="J140" s="4"/>
      <c r="K140" s="32">
        <f>E140+F140</f>
        <v>0</v>
      </c>
      <c r="L140" s="4"/>
      <c r="M140" s="29">
        <f>H140+L140</f>
        <v>0</v>
      </c>
      <c r="O140" s="41">
        <f t="shared" si="19"/>
        <v>0</v>
      </c>
      <c r="Q140" s="57">
        <f t="shared" si="20"/>
        <v>0</v>
      </c>
    </row>
    <row r="141" spans="2:17" s="6" customFormat="1" ht="12.75">
      <c r="B141" s="42" t="s">
        <v>156</v>
      </c>
      <c r="D141" s="7">
        <f aca="true" t="shared" si="35" ref="D141:M141">+D139+D134+D128+D122+D115+D103+D88+D78</f>
        <v>6522.41</v>
      </c>
      <c r="E141" s="31">
        <f t="shared" si="35"/>
        <v>154992</v>
      </c>
      <c r="F141" s="8">
        <f t="shared" si="35"/>
        <v>263</v>
      </c>
      <c r="G141" s="31">
        <f t="shared" si="35"/>
        <v>155255</v>
      </c>
      <c r="H141" s="31">
        <f t="shared" si="35"/>
        <v>0</v>
      </c>
      <c r="I141" s="31">
        <f t="shared" si="35"/>
        <v>0</v>
      </c>
      <c r="J141" s="31">
        <f>+J139+J134+J128+J122+J115+J103+J88+J78</f>
        <v>0</v>
      </c>
      <c r="K141" s="31">
        <f t="shared" si="35"/>
        <v>155255</v>
      </c>
      <c r="L141" s="31">
        <f t="shared" si="35"/>
        <v>159326</v>
      </c>
      <c r="M141" s="30">
        <f t="shared" si="35"/>
        <v>152006.28</v>
      </c>
      <c r="N141" s="43"/>
      <c r="O141" s="41">
        <f t="shared" si="19"/>
        <v>9771.130000000005</v>
      </c>
      <c r="P141" s="43"/>
      <c r="Q141" s="57">
        <f t="shared" si="20"/>
        <v>7319.720000000001</v>
      </c>
    </row>
    <row r="142" spans="2:17" s="6" customFormat="1" ht="12.75">
      <c r="B142" s="42"/>
      <c r="D142" s="7"/>
      <c r="E142" s="31"/>
      <c r="F142" s="8"/>
      <c r="G142" s="31"/>
      <c r="H142" s="31"/>
      <c r="I142" s="31"/>
      <c r="J142" s="31"/>
      <c r="K142" s="32"/>
      <c r="L142" s="31"/>
      <c r="M142" s="29"/>
      <c r="N142" s="43"/>
      <c r="O142" s="41">
        <f t="shared" si="19"/>
        <v>0</v>
      </c>
      <c r="P142" s="43"/>
      <c r="Q142" s="57">
        <f t="shared" si="20"/>
        <v>0</v>
      </c>
    </row>
    <row r="143" spans="1:17" s="6" customFormat="1" ht="12.75">
      <c r="A143" s="46" t="s">
        <v>164</v>
      </c>
      <c r="B143" s="38" t="s">
        <v>168</v>
      </c>
      <c r="D143" s="7"/>
      <c r="E143" s="31"/>
      <c r="F143" s="8"/>
      <c r="G143" s="31"/>
      <c r="H143" s="31"/>
      <c r="I143" s="31"/>
      <c r="J143" s="31"/>
      <c r="K143" s="32"/>
      <c r="L143" s="31"/>
      <c r="M143" s="29"/>
      <c r="N143" s="43"/>
      <c r="O143" s="41">
        <f t="shared" si="19"/>
        <v>0</v>
      </c>
      <c r="P143" s="43"/>
      <c r="Q143" s="57">
        <f t="shared" si="20"/>
        <v>0</v>
      </c>
    </row>
    <row r="144" spans="1:17" s="6" customFormat="1" ht="12.75">
      <c r="A144" s="46" t="s">
        <v>165</v>
      </c>
      <c r="B144" s="38" t="s">
        <v>169</v>
      </c>
      <c r="D144" s="7"/>
      <c r="E144" s="31"/>
      <c r="F144" s="8"/>
      <c r="G144" s="31"/>
      <c r="H144" s="31"/>
      <c r="I144" s="31"/>
      <c r="J144" s="31"/>
      <c r="K144" s="32"/>
      <c r="L144" s="31"/>
      <c r="M144" s="29"/>
      <c r="N144" s="43"/>
      <c r="O144" s="41">
        <f t="shared" si="19"/>
        <v>0</v>
      </c>
      <c r="P144" s="43"/>
      <c r="Q144" s="57">
        <f aca="true" t="shared" si="36" ref="Q144:Q172">+L144+H144+I144+J144-M144</f>
        <v>0</v>
      </c>
    </row>
    <row r="145" spans="1:17" s="6" customFormat="1" ht="12.75">
      <c r="A145" s="46" t="s">
        <v>166</v>
      </c>
      <c r="B145" s="38" t="s">
        <v>170</v>
      </c>
      <c r="D145" s="3">
        <v>0</v>
      </c>
      <c r="E145" s="4">
        <v>1500</v>
      </c>
      <c r="F145" s="4">
        <f>+G145-E145</f>
        <v>-1500</v>
      </c>
      <c r="G145" s="4">
        <v>0</v>
      </c>
      <c r="H145" s="4"/>
      <c r="I145" s="4">
        <v>0</v>
      </c>
      <c r="J145" s="4"/>
      <c r="K145" s="32">
        <f>+G145+H145+I145</f>
        <v>0</v>
      </c>
      <c r="L145" s="32"/>
      <c r="M145" s="29">
        <f>+L145+I145+H145</f>
        <v>0</v>
      </c>
      <c r="N145" s="43"/>
      <c r="O145" s="41">
        <f aca="true" t="shared" si="37" ref="O145:O185">+K145+D145-M145</f>
        <v>0</v>
      </c>
      <c r="P145" s="43"/>
      <c r="Q145" s="57">
        <f t="shared" si="36"/>
        <v>0</v>
      </c>
    </row>
    <row r="146" spans="1:17" s="6" customFormat="1" ht="12.75">
      <c r="A146" s="46" t="s">
        <v>194</v>
      </c>
      <c r="B146" s="38" t="s">
        <v>204</v>
      </c>
      <c r="D146" s="3"/>
      <c r="E146" s="4"/>
      <c r="F146" s="4">
        <f>G146-E146</f>
        <v>0</v>
      </c>
      <c r="G146" s="4">
        <v>0</v>
      </c>
      <c r="H146" s="4"/>
      <c r="I146" s="4">
        <v>0</v>
      </c>
      <c r="J146" s="4"/>
      <c r="K146" s="32"/>
      <c r="L146" s="32">
        <v>0</v>
      </c>
      <c r="M146" s="29"/>
      <c r="N146" s="43"/>
      <c r="O146" s="41">
        <f t="shared" si="37"/>
        <v>0</v>
      </c>
      <c r="P146" s="43"/>
      <c r="Q146" s="57">
        <f t="shared" si="36"/>
        <v>0</v>
      </c>
    </row>
    <row r="147" spans="1:17" s="6" customFormat="1" ht="12.75">
      <c r="A147" s="46" t="s">
        <v>227</v>
      </c>
      <c r="B147" s="38" t="s">
        <v>228</v>
      </c>
      <c r="D147" s="3"/>
      <c r="E147" s="4"/>
      <c r="F147" s="4">
        <f>+G147-E147</f>
        <v>11500</v>
      </c>
      <c r="G147" s="4">
        <v>11500</v>
      </c>
      <c r="H147" s="4"/>
      <c r="I147" s="4">
        <v>0</v>
      </c>
      <c r="J147" s="4"/>
      <c r="K147" s="32">
        <f>+G147+H147+I147</f>
        <v>11500</v>
      </c>
      <c r="L147" s="32">
        <v>11500</v>
      </c>
      <c r="M147" s="29">
        <f>+L147+I147+H147</f>
        <v>11500</v>
      </c>
      <c r="N147" s="43"/>
      <c r="O147" s="41"/>
      <c r="P147" s="43"/>
      <c r="Q147" s="57">
        <f t="shared" si="36"/>
        <v>0</v>
      </c>
    </row>
    <row r="148" spans="1:17" s="6" customFormat="1" ht="12.75">
      <c r="A148" s="38"/>
      <c r="B148" s="42" t="s">
        <v>167</v>
      </c>
      <c r="D148" s="7">
        <f>+D145</f>
        <v>0</v>
      </c>
      <c r="E148" s="31">
        <f>+E145+E146</f>
        <v>1500</v>
      </c>
      <c r="F148" s="31">
        <f>F145+F146+F147</f>
        <v>10000</v>
      </c>
      <c r="G148" s="8">
        <f>G145+G146+G147</f>
        <v>11500</v>
      </c>
      <c r="H148" s="8">
        <f>H145+H146</f>
        <v>0</v>
      </c>
      <c r="I148" s="8">
        <f>I145+I146</f>
        <v>0</v>
      </c>
      <c r="J148" s="8">
        <f>J145+J146</f>
        <v>0</v>
      </c>
      <c r="K148" s="8">
        <f>K145+K146+K147</f>
        <v>11500</v>
      </c>
      <c r="L148" s="8">
        <f>L145+L146+L147</f>
        <v>11500</v>
      </c>
      <c r="M148" s="9">
        <f>M145+M146+M147</f>
        <v>11500</v>
      </c>
      <c r="N148" s="43"/>
      <c r="O148" s="41">
        <f t="shared" si="37"/>
        <v>0</v>
      </c>
      <c r="P148" s="43"/>
      <c r="Q148" s="57">
        <f t="shared" si="36"/>
        <v>0</v>
      </c>
    </row>
    <row r="149" spans="1:17" s="6" customFormat="1" ht="12.75" hidden="1">
      <c r="A149" s="38"/>
      <c r="B149" s="42"/>
      <c r="D149" s="7"/>
      <c r="E149" s="31"/>
      <c r="F149" s="31"/>
      <c r="G149" s="31"/>
      <c r="H149" s="31"/>
      <c r="I149" s="31"/>
      <c r="J149" s="31"/>
      <c r="K149" s="32"/>
      <c r="L149" s="31"/>
      <c r="M149" s="29"/>
      <c r="N149" s="43"/>
      <c r="O149" s="41">
        <f t="shared" si="37"/>
        <v>0</v>
      </c>
      <c r="P149" s="43"/>
      <c r="Q149" s="57">
        <f t="shared" si="36"/>
        <v>0</v>
      </c>
    </row>
    <row r="150" spans="1:17" s="6" customFormat="1" ht="12.75" hidden="1">
      <c r="A150" s="46" t="s">
        <v>172</v>
      </c>
      <c r="B150" s="38" t="s">
        <v>174</v>
      </c>
      <c r="D150" s="7"/>
      <c r="E150" s="31"/>
      <c r="F150" s="31"/>
      <c r="G150" s="31"/>
      <c r="H150" s="31"/>
      <c r="I150" s="31"/>
      <c r="J150" s="31"/>
      <c r="K150" s="32"/>
      <c r="L150" s="31"/>
      <c r="M150" s="29"/>
      <c r="N150" s="43"/>
      <c r="O150" s="41">
        <f t="shared" si="37"/>
        <v>0</v>
      </c>
      <c r="P150" s="43"/>
      <c r="Q150" s="57">
        <f t="shared" si="36"/>
        <v>0</v>
      </c>
    </row>
    <row r="151" spans="1:17" s="6" customFormat="1" ht="12.75" hidden="1">
      <c r="A151" s="46" t="s">
        <v>173</v>
      </c>
      <c r="B151" s="38" t="s">
        <v>175</v>
      </c>
      <c r="D151" s="3">
        <v>0</v>
      </c>
      <c r="E151" s="4"/>
      <c r="F151" s="4"/>
      <c r="G151" s="4"/>
      <c r="H151" s="4"/>
      <c r="I151" s="4"/>
      <c r="J151" s="4"/>
      <c r="K151" s="32">
        <f>E151+F151</f>
        <v>0</v>
      </c>
      <c r="L151" s="31"/>
      <c r="M151" s="29">
        <f>H151+L151</f>
        <v>0</v>
      </c>
      <c r="N151" s="43"/>
      <c r="O151" s="41">
        <f t="shared" si="37"/>
        <v>0</v>
      </c>
      <c r="P151" s="43"/>
      <c r="Q151" s="57">
        <f t="shared" si="36"/>
        <v>0</v>
      </c>
    </row>
    <row r="152" spans="1:17" s="6" customFormat="1" ht="12.75" hidden="1">
      <c r="A152" s="38"/>
      <c r="B152" s="42" t="s">
        <v>171</v>
      </c>
      <c r="D152" s="7">
        <f>+D151</f>
        <v>0</v>
      </c>
      <c r="E152" s="31">
        <f>+E151</f>
        <v>0</v>
      </c>
      <c r="F152" s="31">
        <f>+F151</f>
        <v>0</v>
      </c>
      <c r="G152" s="31">
        <f>+G151</f>
        <v>0</v>
      </c>
      <c r="H152" s="31"/>
      <c r="I152" s="31"/>
      <c r="J152" s="31"/>
      <c r="K152" s="32">
        <f>E152+F152</f>
        <v>0</v>
      </c>
      <c r="L152" s="31">
        <f>+L151</f>
        <v>0</v>
      </c>
      <c r="M152" s="29">
        <f>H152+L152</f>
        <v>0</v>
      </c>
      <c r="N152" s="43"/>
      <c r="O152" s="41">
        <f t="shared" si="37"/>
        <v>0</v>
      </c>
      <c r="P152" s="43"/>
      <c r="Q152" s="57">
        <f t="shared" si="36"/>
        <v>0</v>
      </c>
    </row>
    <row r="153" spans="1:17" s="6" customFormat="1" ht="12.75" hidden="1">
      <c r="A153" s="38"/>
      <c r="B153" s="42"/>
      <c r="D153" s="7"/>
      <c r="E153" s="31"/>
      <c r="F153" s="8"/>
      <c r="G153" s="31"/>
      <c r="H153" s="31"/>
      <c r="I153" s="31"/>
      <c r="J153" s="31"/>
      <c r="K153" s="32">
        <f>E153+F153</f>
        <v>0</v>
      </c>
      <c r="L153" s="31"/>
      <c r="M153" s="29">
        <f>H153+L153</f>
        <v>0</v>
      </c>
      <c r="N153" s="43"/>
      <c r="O153" s="41">
        <f t="shared" si="37"/>
        <v>0</v>
      </c>
      <c r="P153" s="43"/>
      <c r="Q153" s="57">
        <f t="shared" si="36"/>
        <v>0</v>
      </c>
    </row>
    <row r="154" spans="1:17" s="6" customFormat="1" ht="12.75" hidden="1">
      <c r="A154" s="38" t="s">
        <v>189</v>
      </c>
      <c r="B154" s="42" t="s">
        <v>190</v>
      </c>
      <c r="D154" s="7"/>
      <c r="E154" s="31"/>
      <c r="F154" s="8"/>
      <c r="G154" s="31"/>
      <c r="H154" s="31"/>
      <c r="I154" s="31"/>
      <c r="J154" s="31"/>
      <c r="K154" s="32"/>
      <c r="L154" s="31"/>
      <c r="M154" s="29"/>
      <c r="N154" s="43"/>
      <c r="O154" s="41">
        <f t="shared" si="37"/>
        <v>0</v>
      </c>
      <c r="P154" s="43"/>
      <c r="Q154" s="57">
        <f t="shared" si="36"/>
        <v>0</v>
      </c>
    </row>
    <row r="155" spans="1:17" s="6" customFormat="1" ht="12.75" hidden="1">
      <c r="A155" s="38" t="s">
        <v>191</v>
      </c>
      <c r="B155" s="38" t="s">
        <v>192</v>
      </c>
      <c r="D155" s="7"/>
      <c r="E155" s="31"/>
      <c r="F155" s="8"/>
      <c r="G155" s="31"/>
      <c r="H155" s="31"/>
      <c r="I155" s="31"/>
      <c r="J155" s="31"/>
      <c r="K155" s="32"/>
      <c r="L155" s="31"/>
      <c r="M155" s="29"/>
      <c r="N155" s="43"/>
      <c r="O155" s="41">
        <f t="shared" si="37"/>
        <v>0</v>
      </c>
      <c r="P155" s="43"/>
      <c r="Q155" s="57">
        <f t="shared" si="36"/>
        <v>0</v>
      </c>
    </row>
    <row r="156" spans="1:17" s="6" customFormat="1" ht="12.75" hidden="1">
      <c r="A156" s="38"/>
      <c r="B156" s="42" t="s">
        <v>193</v>
      </c>
      <c r="D156" s="7"/>
      <c r="E156" s="31"/>
      <c r="F156" s="8"/>
      <c r="G156" s="31"/>
      <c r="H156" s="31"/>
      <c r="I156" s="31"/>
      <c r="J156" s="31"/>
      <c r="K156" s="32"/>
      <c r="L156" s="31"/>
      <c r="M156" s="29"/>
      <c r="N156" s="43"/>
      <c r="O156" s="41">
        <f t="shared" si="37"/>
        <v>0</v>
      </c>
      <c r="P156" s="43"/>
      <c r="Q156" s="57">
        <f t="shared" si="36"/>
        <v>0</v>
      </c>
    </row>
    <row r="157" spans="1:17" s="6" customFormat="1" ht="12.75">
      <c r="A157" s="38"/>
      <c r="B157" s="38"/>
      <c r="D157" s="7"/>
      <c r="E157" s="31"/>
      <c r="F157" s="8"/>
      <c r="G157" s="31"/>
      <c r="H157" s="31"/>
      <c r="I157" s="31"/>
      <c r="J157" s="31"/>
      <c r="K157" s="32"/>
      <c r="L157" s="31"/>
      <c r="M157" s="29"/>
      <c r="N157" s="43"/>
      <c r="O157" s="41">
        <f t="shared" si="37"/>
        <v>0</v>
      </c>
      <c r="P157" s="43"/>
      <c r="Q157" s="57">
        <f t="shared" si="36"/>
        <v>0</v>
      </c>
    </row>
    <row r="158" spans="2:17" s="6" customFormat="1" ht="12.75">
      <c r="B158" s="47" t="s">
        <v>188</v>
      </c>
      <c r="D158" s="34">
        <f>+D148+D152+D156</f>
        <v>0</v>
      </c>
      <c r="E158" s="31">
        <f aca="true" t="shared" si="38" ref="E158:M158">+E148+E152</f>
        <v>1500</v>
      </c>
      <c r="F158" s="31">
        <f t="shared" si="38"/>
        <v>10000</v>
      </c>
      <c r="G158" s="31">
        <f t="shared" si="38"/>
        <v>11500</v>
      </c>
      <c r="H158" s="31">
        <f t="shared" si="38"/>
        <v>0</v>
      </c>
      <c r="I158" s="31">
        <f t="shared" si="38"/>
        <v>0</v>
      </c>
      <c r="J158" s="31">
        <f>+J148+J152</f>
        <v>0</v>
      </c>
      <c r="K158" s="31">
        <f t="shared" si="38"/>
        <v>11500</v>
      </c>
      <c r="L158" s="31">
        <f t="shared" si="38"/>
        <v>11500</v>
      </c>
      <c r="M158" s="30">
        <f t="shared" si="38"/>
        <v>11500</v>
      </c>
      <c r="N158" s="43"/>
      <c r="O158" s="41">
        <f t="shared" si="37"/>
        <v>0</v>
      </c>
      <c r="P158" s="43"/>
      <c r="Q158" s="57">
        <f t="shared" si="36"/>
        <v>0</v>
      </c>
    </row>
    <row r="159" spans="4:17" ht="12.75">
      <c r="D159" s="3"/>
      <c r="E159" s="32"/>
      <c r="F159" s="4"/>
      <c r="G159" s="32"/>
      <c r="H159" s="32"/>
      <c r="I159" s="32"/>
      <c r="J159" s="32"/>
      <c r="K159" s="32"/>
      <c r="L159" s="32"/>
      <c r="M159" s="29"/>
      <c r="N159" s="40"/>
      <c r="O159" s="41">
        <f t="shared" si="37"/>
        <v>0</v>
      </c>
      <c r="P159" s="40"/>
      <c r="Q159" s="57">
        <f t="shared" si="36"/>
        <v>0</v>
      </c>
    </row>
    <row r="160" spans="1:17" ht="12.75">
      <c r="A160" s="38" t="s">
        <v>29</v>
      </c>
      <c r="B160" s="38" t="s">
        <v>30</v>
      </c>
      <c r="D160" s="3"/>
      <c r="E160" s="4"/>
      <c r="F160" s="4"/>
      <c r="G160" s="4"/>
      <c r="H160" s="4"/>
      <c r="I160" s="4"/>
      <c r="J160" s="4"/>
      <c r="K160" s="32"/>
      <c r="L160" s="4"/>
      <c r="M160" s="29"/>
      <c r="O160" s="41">
        <f t="shared" si="37"/>
        <v>0</v>
      </c>
      <c r="Q160" s="57">
        <f t="shared" si="36"/>
        <v>0</v>
      </c>
    </row>
    <row r="161" spans="1:17" ht="12.75">
      <c r="A161" s="38" t="s">
        <v>31</v>
      </c>
      <c r="B161" s="38" t="s">
        <v>157</v>
      </c>
      <c r="D161" s="3"/>
      <c r="E161" s="4"/>
      <c r="F161" s="4"/>
      <c r="G161" s="4"/>
      <c r="H161" s="4"/>
      <c r="I161" s="4"/>
      <c r="J161" s="4"/>
      <c r="K161" s="32"/>
      <c r="L161" s="4"/>
      <c r="M161" s="29"/>
      <c r="O161" s="41">
        <f t="shared" si="37"/>
        <v>0</v>
      </c>
      <c r="Q161" s="57">
        <f t="shared" si="36"/>
        <v>0</v>
      </c>
    </row>
    <row r="162" spans="1:17" ht="12.75">
      <c r="A162" s="38" t="s">
        <v>33</v>
      </c>
      <c r="B162" s="38" t="s">
        <v>34</v>
      </c>
      <c r="D162" s="3">
        <v>2636</v>
      </c>
      <c r="E162" s="32">
        <v>5000</v>
      </c>
      <c r="F162" s="32">
        <f aca="true" t="shared" si="39" ref="F162:F167">+G162-E162</f>
        <v>0</v>
      </c>
      <c r="G162" s="32">
        <v>5000</v>
      </c>
      <c r="H162" s="32"/>
      <c r="I162" s="32"/>
      <c r="J162" s="32"/>
      <c r="K162" s="32">
        <f aca="true" t="shared" si="40" ref="K162:K167">+G162+H162+I162</f>
        <v>5000</v>
      </c>
      <c r="L162" s="32">
        <v>4600</v>
      </c>
      <c r="M162" s="29">
        <v>5000</v>
      </c>
      <c r="N162" s="40"/>
      <c r="O162" s="41">
        <f t="shared" si="37"/>
        <v>2636</v>
      </c>
      <c r="P162" s="40"/>
      <c r="Q162" s="57">
        <f t="shared" si="36"/>
        <v>-400</v>
      </c>
    </row>
    <row r="163" spans="1:17" ht="12.75">
      <c r="A163" s="38" t="s">
        <v>35</v>
      </c>
      <c r="B163" s="38" t="s">
        <v>36</v>
      </c>
      <c r="D163" s="3">
        <v>1790.18</v>
      </c>
      <c r="E163" s="32">
        <v>4000</v>
      </c>
      <c r="F163" s="32">
        <f t="shared" si="39"/>
        <v>0</v>
      </c>
      <c r="G163" s="32">
        <v>4000</v>
      </c>
      <c r="H163" s="32"/>
      <c r="I163" s="32"/>
      <c r="J163" s="32"/>
      <c r="K163" s="32">
        <f t="shared" si="40"/>
        <v>4000</v>
      </c>
      <c r="L163" s="32">
        <v>4000</v>
      </c>
      <c r="M163" s="29">
        <f>+L163+I163+H163</f>
        <v>4000</v>
      </c>
      <c r="N163" s="40"/>
      <c r="O163" s="41">
        <f t="shared" si="37"/>
        <v>1790.1800000000003</v>
      </c>
      <c r="P163" s="40"/>
      <c r="Q163" s="57">
        <f t="shared" si="36"/>
        <v>0</v>
      </c>
    </row>
    <row r="164" spans="1:17" ht="12.75">
      <c r="A164" s="38" t="s">
        <v>37</v>
      </c>
      <c r="B164" s="38" t="s">
        <v>38</v>
      </c>
      <c r="D164" s="3"/>
      <c r="E164" s="4">
        <v>100</v>
      </c>
      <c r="F164" s="32">
        <f t="shared" si="39"/>
        <v>0</v>
      </c>
      <c r="G164" s="4">
        <v>100</v>
      </c>
      <c r="H164" s="4"/>
      <c r="I164" s="4"/>
      <c r="J164" s="4"/>
      <c r="K164" s="32">
        <f t="shared" si="40"/>
        <v>100</v>
      </c>
      <c r="L164" s="32">
        <v>100</v>
      </c>
      <c r="M164" s="29">
        <f>+L164+I164+H164</f>
        <v>100</v>
      </c>
      <c r="O164" s="41">
        <f t="shared" si="37"/>
        <v>0</v>
      </c>
      <c r="P164" s="40"/>
      <c r="Q164" s="57">
        <f t="shared" si="36"/>
        <v>0</v>
      </c>
    </row>
    <row r="165" spans="1:17" ht="12.75">
      <c r="A165" s="38" t="s">
        <v>39</v>
      </c>
      <c r="B165" s="38" t="s">
        <v>40</v>
      </c>
      <c r="D165" s="3">
        <v>765</v>
      </c>
      <c r="E165" s="4">
        <v>0</v>
      </c>
      <c r="F165" s="32">
        <f t="shared" si="39"/>
        <v>0</v>
      </c>
      <c r="G165" s="4">
        <v>0</v>
      </c>
      <c r="H165" s="4"/>
      <c r="I165" s="4"/>
      <c r="J165" s="4"/>
      <c r="K165" s="32">
        <f t="shared" si="40"/>
        <v>0</v>
      </c>
      <c r="L165" s="32"/>
      <c r="M165" s="29">
        <f>+L165+I165+H165</f>
        <v>0</v>
      </c>
      <c r="O165" s="41">
        <f t="shared" si="37"/>
        <v>765</v>
      </c>
      <c r="P165" s="40"/>
      <c r="Q165" s="57">
        <f t="shared" si="36"/>
        <v>0</v>
      </c>
    </row>
    <row r="166" spans="1:17" ht="12.75">
      <c r="A166" s="38" t="s">
        <v>41</v>
      </c>
      <c r="B166" s="38" t="s">
        <v>158</v>
      </c>
      <c r="D166" s="3">
        <v>6026.58</v>
      </c>
      <c r="E166" s="32">
        <v>2960</v>
      </c>
      <c r="F166" s="32">
        <f t="shared" si="39"/>
        <v>-555</v>
      </c>
      <c r="G166" s="32">
        <v>2405</v>
      </c>
      <c r="H166" s="32"/>
      <c r="I166" s="32"/>
      <c r="J166" s="32"/>
      <c r="K166" s="32">
        <f t="shared" si="40"/>
        <v>2405</v>
      </c>
      <c r="L166" s="32">
        <v>3500</v>
      </c>
      <c r="M166" s="29">
        <v>7000</v>
      </c>
      <c r="N166" s="40"/>
      <c r="O166" s="41">
        <f t="shared" si="37"/>
        <v>1431.58</v>
      </c>
      <c r="Q166" s="57">
        <f t="shared" si="36"/>
        <v>-3500</v>
      </c>
    </row>
    <row r="167" spans="1:17" ht="12.75">
      <c r="A167" s="38" t="s">
        <v>43</v>
      </c>
      <c r="B167" s="38" t="s">
        <v>44</v>
      </c>
      <c r="D167" s="3">
        <v>500.74</v>
      </c>
      <c r="E167" s="32">
        <v>5000</v>
      </c>
      <c r="F167" s="32">
        <f t="shared" si="39"/>
        <v>0</v>
      </c>
      <c r="G167" s="32">
        <v>5000</v>
      </c>
      <c r="H167" s="32"/>
      <c r="I167" s="32"/>
      <c r="J167" s="32"/>
      <c r="K167" s="32">
        <f t="shared" si="40"/>
        <v>5000</v>
      </c>
      <c r="L167" s="32">
        <v>5000</v>
      </c>
      <c r="M167" s="29">
        <f>+L167+I167+H167</f>
        <v>5000</v>
      </c>
      <c r="N167" s="40" t="s">
        <v>179</v>
      </c>
      <c r="O167" s="41">
        <f t="shared" si="37"/>
        <v>500.7399999999998</v>
      </c>
      <c r="P167" s="40"/>
      <c r="Q167" s="57">
        <f t="shared" si="36"/>
        <v>0</v>
      </c>
    </row>
    <row r="168" spans="2:17" s="6" customFormat="1" ht="12.75">
      <c r="B168" s="42" t="s">
        <v>159</v>
      </c>
      <c r="D168" s="7">
        <f aca="true" t="shared" si="41" ref="D168:M168">SUM(D162:D167)</f>
        <v>11718.5</v>
      </c>
      <c r="E168" s="31">
        <f t="shared" si="41"/>
        <v>17060</v>
      </c>
      <c r="F168" s="8">
        <f t="shared" si="41"/>
        <v>-555</v>
      </c>
      <c r="G168" s="31">
        <f t="shared" si="41"/>
        <v>16505</v>
      </c>
      <c r="H168" s="31">
        <f t="shared" si="41"/>
        <v>0</v>
      </c>
      <c r="I168" s="31">
        <f t="shared" si="41"/>
        <v>0</v>
      </c>
      <c r="J168" s="31">
        <f>SUM(J162:J167)</f>
        <v>0</v>
      </c>
      <c r="K168" s="31">
        <f t="shared" si="41"/>
        <v>16505</v>
      </c>
      <c r="L168" s="31">
        <f t="shared" si="41"/>
        <v>17200</v>
      </c>
      <c r="M168" s="30">
        <f t="shared" si="41"/>
        <v>21100</v>
      </c>
      <c r="N168" s="43"/>
      <c r="O168" s="41">
        <f t="shared" si="37"/>
        <v>7123.5</v>
      </c>
      <c r="P168" s="43"/>
      <c r="Q168" s="57">
        <f t="shared" si="36"/>
        <v>-3900</v>
      </c>
    </row>
    <row r="169" spans="4:17" ht="12.75">
      <c r="D169" s="3"/>
      <c r="E169" s="4"/>
      <c r="F169" s="4"/>
      <c r="G169" s="4"/>
      <c r="H169" s="4"/>
      <c r="I169" s="4"/>
      <c r="J169" s="4"/>
      <c r="K169" s="32"/>
      <c r="L169" s="4"/>
      <c r="M169" s="29"/>
      <c r="O169" s="41">
        <f t="shared" si="37"/>
        <v>0</v>
      </c>
      <c r="Q169" s="57">
        <f t="shared" si="36"/>
        <v>0</v>
      </c>
    </row>
    <row r="170" spans="2:17" s="6" customFormat="1" ht="12.75">
      <c r="B170" s="47" t="s">
        <v>46</v>
      </c>
      <c r="D170" s="7">
        <f aca="true" t="shared" si="42" ref="D170:M170">+D168</f>
        <v>11718.5</v>
      </c>
      <c r="E170" s="31">
        <f t="shared" si="42"/>
        <v>17060</v>
      </c>
      <c r="F170" s="8">
        <f t="shared" si="42"/>
        <v>-555</v>
      </c>
      <c r="G170" s="31">
        <f t="shared" si="42"/>
        <v>16505</v>
      </c>
      <c r="H170" s="31">
        <f t="shared" si="42"/>
        <v>0</v>
      </c>
      <c r="I170" s="31">
        <f t="shared" si="42"/>
        <v>0</v>
      </c>
      <c r="J170" s="31">
        <f>+J168</f>
        <v>0</v>
      </c>
      <c r="K170" s="31">
        <f t="shared" si="42"/>
        <v>16505</v>
      </c>
      <c r="L170" s="31">
        <f t="shared" si="42"/>
        <v>17200</v>
      </c>
      <c r="M170" s="30">
        <f t="shared" si="42"/>
        <v>21100</v>
      </c>
      <c r="N170" s="43"/>
      <c r="O170" s="41">
        <f t="shared" si="37"/>
        <v>7123.5</v>
      </c>
      <c r="P170" s="43"/>
      <c r="Q170" s="57">
        <f t="shared" si="36"/>
        <v>-3900</v>
      </c>
    </row>
    <row r="171" spans="4:17" s="6" customFormat="1" ht="12.75">
      <c r="D171" s="7"/>
      <c r="E171" s="8"/>
      <c r="F171" s="8"/>
      <c r="G171" s="8"/>
      <c r="H171" s="8"/>
      <c r="I171" s="8"/>
      <c r="J171" s="8"/>
      <c r="K171" s="32"/>
      <c r="L171" s="8"/>
      <c r="M171" s="29"/>
      <c r="O171" s="41">
        <f t="shared" si="37"/>
        <v>0</v>
      </c>
      <c r="Q171" s="57">
        <f t="shared" si="36"/>
        <v>0</v>
      </c>
    </row>
    <row r="172" spans="2:17" s="6" customFormat="1" ht="13.5" thickBot="1">
      <c r="B172" s="47" t="s">
        <v>160</v>
      </c>
      <c r="D172" s="28">
        <f>+D170+D141</f>
        <v>18240.91</v>
      </c>
      <c r="E172" s="16">
        <f aca="true" t="shared" si="43" ref="E172:M172">+E170+E141+E158</f>
        <v>173552</v>
      </c>
      <c r="F172" s="16">
        <f t="shared" si="43"/>
        <v>9708</v>
      </c>
      <c r="G172" s="16">
        <f t="shared" si="43"/>
        <v>183260</v>
      </c>
      <c r="H172" s="16">
        <f t="shared" si="43"/>
        <v>0</v>
      </c>
      <c r="I172" s="16">
        <f t="shared" si="43"/>
        <v>0</v>
      </c>
      <c r="J172" s="16">
        <f>+J170+J141+J158</f>
        <v>0</v>
      </c>
      <c r="K172" s="16">
        <f t="shared" si="43"/>
        <v>183260</v>
      </c>
      <c r="L172" s="16">
        <f t="shared" si="43"/>
        <v>188026</v>
      </c>
      <c r="M172" s="25">
        <f t="shared" si="43"/>
        <v>184606.28</v>
      </c>
      <c r="N172" s="43"/>
      <c r="O172" s="41">
        <f t="shared" si="37"/>
        <v>16894.630000000005</v>
      </c>
      <c r="P172" s="43"/>
      <c r="Q172" s="57">
        <f t="shared" si="36"/>
        <v>3419.720000000001</v>
      </c>
    </row>
    <row r="173" spans="13:15" ht="12.75">
      <c r="M173" s="15"/>
      <c r="O173" s="41">
        <f t="shared" si="37"/>
        <v>0</v>
      </c>
    </row>
    <row r="174" spans="13:15" ht="12.75">
      <c r="M174" s="15"/>
      <c r="O174" s="41">
        <f t="shared" si="37"/>
        <v>0</v>
      </c>
    </row>
    <row r="175" ht="12.75">
      <c r="O175" s="41">
        <f t="shared" si="37"/>
        <v>0</v>
      </c>
    </row>
    <row r="176" ht="12.75">
      <c r="O176" s="41">
        <f t="shared" si="37"/>
        <v>0</v>
      </c>
    </row>
    <row r="177" ht="12.75">
      <c r="O177" s="41">
        <f t="shared" si="37"/>
        <v>0</v>
      </c>
    </row>
    <row r="178" spans="4:15" ht="12.75">
      <c r="D178" s="2">
        <f aca="true" t="shared" si="44" ref="D178:M178">+D57-D172</f>
        <v>-4782.4</v>
      </c>
      <c r="E178" s="2">
        <f t="shared" si="44"/>
        <v>0</v>
      </c>
      <c r="F178" s="2">
        <f t="shared" si="44"/>
        <v>0</v>
      </c>
      <c r="G178" s="2">
        <f t="shared" si="44"/>
        <v>0</v>
      </c>
      <c r="H178" s="2">
        <f t="shared" si="44"/>
        <v>0</v>
      </c>
      <c r="I178" s="2">
        <f t="shared" si="44"/>
        <v>0</v>
      </c>
      <c r="J178" s="2">
        <f t="shared" si="44"/>
        <v>0</v>
      </c>
      <c r="K178" s="2">
        <f t="shared" si="44"/>
        <v>0</v>
      </c>
      <c r="L178" s="2">
        <f t="shared" si="44"/>
        <v>0</v>
      </c>
      <c r="M178" s="2">
        <f t="shared" si="44"/>
        <v>3419.720000000001</v>
      </c>
      <c r="N178" s="2">
        <f>+N54-N172</f>
        <v>0</v>
      </c>
      <c r="O178" s="41">
        <f t="shared" si="37"/>
        <v>-8202.12</v>
      </c>
    </row>
    <row r="179" ht="12.75">
      <c r="O179" s="41">
        <f t="shared" si="37"/>
        <v>0</v>
      </c>
    </row>
    <row r="180" ht="12.75">
      <c r="O180" s="41">
        <f t="shared" si="37"/>
        <v>0</v>
      </c>
    </row>
    <row r="181" ht="12.75">
      <c r="O181" s="41">
        <f t="shared" si="37"/>
        <v>0</v>
      </c>
    </row>
    <row r="182" ht="13.5" thickBot="1">
      <c r="O182" s="41">
        <f t="shared" si="37"/>
        <v>0</v>
      </c>
    </row>
    <row r="183" spans="2:15" ht="12.75">
      <c r="B183" s="48" t="s">
        <v>163</v>
      </c>
      <c r="C183" s="49"/>
      <c r="D183" s="50">
        <f aca="true" t="shared" si="45" ref="D183:M183">SUM(D15:D54)</f>
        <v>53834.04000000001</v>
      </c>
      <c r="E183" s="50">
        <f t="shared" si="45"/>
        <v>688208</v>
      </c>
      <c r="F183" s="50">
        <f t="shared" si="45"/>
        <v>44832</v>
      </c>
      <c r="G183" s="50">
        <f t="shared" si="45"/>
        <v>733040</v>
      </c>
      <c r="H183" s="50">
        <f t="shared" si="45"/>
        <v>0</v>
      </c>
      <c r="I183" s="50">
        <f t="shared" si="45"/>
        <v>0</v>
      </c>
      <c r="J183" s="50">
        <f t="shared" si="45"/>
        <v>0</v>
      </c>
      <c r="K183" s="50">
        <f t="shared" si="45"/>
        <v>733040</v>
      </c>
      <c r="L183" s="50">
        <f t="shared" si="45"/>
        <v>752104</v>
      </c>
      <c r="M183" s="50">
        <f t="shared" si="45"/>
        <v>752104</v>
      </c>
      <c r="O183" s="41">
        <f t="shared" si="37"/>
        <v>34770.04000000004</v>
      </c>
    </row>
    <row r="184" spans="2:15" ht="12.75">
      <c r="B184" s="51"/>
      <c r="D184" s="2">
        <f aca="true" t="shared" si="46" ref="D184:M184">+D183/4-D54</f>
        <v>0</v>
      </c>
      <c r="E184" s="2">
        <f t="shared" si="46"/>
        <v>0</v>
      </c>
      <c r="F184" s="2">
        <f t="shared" si="46"/>
        <v>0</v>
      </c>
      <c r="G184" s="2">
        <f t="shared" si="46"/>
        <v>0</v>
      </c>
      <c r="H184" s="2">
        <f t="shared" si="46"/>
        <v>0</v>
      </c>
      <c r="I184" s="2">
        <f t="shared" si="46"/>
        <v>0</v>
      </c>
      <c r="J184" s="2">
        <f t="shared" si="46"/>
        <v>0</v>
      </c>
      <c r="K184" s="2">
        <f t="shared" si="46"/>
        <v>0</v>
      </c>
      <c r="L184" s="2">
        <f t="shared" si="46"/>
        <v>0</v>
      </c>
      <c r="M184" s="2">
        <f t="shared" si="46"/>
        <v>0</v>
      </c>
      <c r="N184" s="17">
        <f>+M172-M57</f>
        <v>-3419.720000000001</v>
      </c>
      <c r="O184" s="41">
        <f t="shared" si="37"/>
        <v>0</v>
      </c>
    </row>
    <row r="185" spans="2:15" ht="12.75">
      <c r="B185" s="51"/>
      <c r="O185" s="41">
        <f t="shared" si="37"/>
        <v>0</v>
      </c>
    </row>
    <row r="186" spans="2:13" ht="12.75">
      <c r="B186" s="51"/>
      <c r="D186" s="2">
        <f aca="true" t="shared" si="47" ref="D186:M186">SUM(D65:D172)</f>
        <v>72963.64000000001</v>
      </c>
      <c r="E186" s="2">
        <f t="shared" si="47"/>
        <v>694208</v>
      </c>
      <c r="F186" s="2">
        <f t="shared" si="47"/>
        <v>38832</v>
      </c>
      <c r="G186" s="2">
        <f t="shared" si="47"/>
        <v>733040</v>
      </c>
      <c r="H186" s="2">
        <f t="shared" si="47"/>
        <v>0</v>
      </c>
      <c r="I186" s="2">
        <f t="shared" si="47"/>
        <v>0</v>
      </c>
      <c r="J186" s="2">
        <f t="shared" si="47"/>
        <v>0</v>
      </c>
      <c r="K186" s="2">
        <f t="shared" si="47"/>
        <v>733040</v>
      </c>
      <c r="L186" s="2">
        <f t="shared" si="47"/>
        <v>752104</v>
      </c>
      <c r="M186" s="2">
        <f t="shared" si="47"/>
        <v>738425.12</v>
      </c>
    </row>
    <row r="187" spans="2:13" ht="13.5" thickBot="1">
      <c r="B187" s="52"/>
      <c r="C187" s="53"/>
      <c r="D187" s="54">
        <f aca="true" t="shared" si="48" ref="D187:M187">+D186/4-D172</f>
        <v>0</v>
      </c>
      <c r="E187" s="54">
        <f t="shared" si="48"/>
        <v>0</v>
      </c>
      <c r="F187" s="54">
        <f t="shared" si="48"/>
        <v>0</v>
      </c>
      <c r="G187" s="54">
        <f t="shared" si="48"/>
        <v>0</v>
      </c>
      <c r="H187" s="54">
        <f t="shared" si="48"/>
        <v>0</v>
      </c>
      <c r="I187" s="54">
        <f t="shared" si="48"/>
        <v>0</v>
      </c>
      <c r="J187" s="54">
        <f t="shared" si="48"/>
        <v>0</v>
      </c>
      <c r="K187" s="54">
        <f t="shared" si="48"/>
        <v>0</v>
      </c>
      <c r="L187" s="54">
        <f t="shared" si="48"/>
        <v>0</v>
      </c>
      <c r="M187" s="54">
        <f t="shared" si="48"/>
        <v>0</v>
      </c>
    </row>
    <row r="194" ht="15">
      <c r="H194" s="61" t="s">
        <v>231</v>
      </c>
    </row>
  </sheetData>
  <sheetProtection/>
  <printOptions/>
  <pageMargins left="0.7480314960629921" right="0.7480314960629921" top="0.984251968503937" bottom="0.984251968503937" header="0" footer="0"/>
  <pageSetup blackAndWhite="1" errors="NA" fitToHeight="0" horizontalDpi="600" verticalDpi="600" orientation="landscape" paperSize="8" scale="95" r:id="rId1"/>
  <headerFooter alignWithMargins="0">
    <oddFooter>&amp;Rpag. &amp;P di &amp;N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Rinalducci</dc:creator>
  <cp:keywords/>
  <dc:description/>
  <cp:lastModifiedBy>Mongiardini Silvia</cp:lastModifiedBy>
  <cp:lastPrinted>2023-04-27T10:52:35Z</cp:lastPrinted>
  <dcterms:created xsi:type="dcterms:W3CDTF">2019-09-16T09:04:35Z</dcterms:created>
  <dcterms:modified xsi:type="dcterms:W3CDTF">2023-04-28T06:21:47Z</dcterms:modified>
  <cp:category/>
  <cp:version/>
  <cp:contentType/>
  <cp:contentStatus/>
</cp:coreProperties>
</file>